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192.168.1.107\ShareFiles\DPT_Sales\Tiffany\0-6. 環測資料\CMRT\"/>
    </mc:Choice>
  </mc:AlternateContent>
  <workbookProtection workbookAlgorithmName="SHA-512" workbookHashValue="Tz+G8dKRav637zCKO8xvdKO6ZAQT90OW6DLWS2MOlr/zMk4CI7NKs8WlFG0H5AKXJyyRxIxMS1basOuVGlF+nw==" workbookSaltValue="Zm+s5BH7JGSWO8pmTMLhxg==" workbookSpinCount="100000" lockStructure="1"/>
  <bookViews>
    <workbookView xWindow="0" yWindow="0" windowWidth="23040" windowHeight="9324"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634" i="8" l="1"/>
  <c r="K634" i="8"/>
  <c r="J635" i="8"/>
  <c r="K635" i="8"/>
  <c r="J636" i="8"/>
  <c r="K636" i="8"/>
  <c r="J637" i="8"/>
  <c r="K637" i="8"/>
  <c r="J638" i="8"/>
  <c r="K638" i="8"/>
  <c r="J639" i="8"/>
  <c r="K639" i="8"/>
  <c r="B5" i="5"/>
  <c r="C5" i="5"/>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<sst xmlns="http://schemas.openxmlformats.org/spreadsheetml/2006/main" count="22302" uniqueCount="15803">
  <si>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</si>
  <si>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</si>
  <si>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</si>
  <si>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</si>
  <si>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</si>
  <si>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</si>
  <si>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</si>
  <si>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</si>
  <si>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</si>
  <si>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</si>
  <si>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</si>
  <si>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</si>
  <si>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</si>
  <si>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</si>
  <si>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</si>
  <si>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</si>
  <si>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</si>
  <si>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</si>
  <si>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</si>
  <si>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</si>
  <si>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</si>
  <si>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</si>
  <si>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</si>
  <si>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</si>
  <si>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</si>
  <si>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</si>
  <si>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</si>
  <si>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</si>
  <si>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</si>
  <si>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</si>
  <si>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</si>
  <si>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</si>
  <si>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</si>
  <si>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</si>
  <si>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</si>
  <si>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</si>
  <si>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</si>
  <si>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</si>
  <si>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</si>
  <si>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</si>
  <si>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</si>
  <si>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</si>
  <si>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</si>
  <si>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</si>
  <si>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</si>
  <si>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</si>
  <si>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</si>
  <si>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</si>
  <si>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</si>
  <si>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</si>
  <si>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</si>
  <si>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</si>
  <si>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</si>
  <si>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</si>
  <si>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</si>
  <si>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</si>
  <si>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</si>
  <si>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</si>
  <si>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</si>
  <si>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</si>
  <si>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</si>
  <si>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</si>
  <si>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</si>
  <si>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</si>
  <si>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</si>
  <si>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</si>
  <si>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</si>
  <si>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</si>
  <si>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</si>
  <si>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</si>
  <si>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</si>
  <si>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</si>
  <si>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</si>
  <si>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</si>
  <si>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</si>
  <si>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</si>
  <si>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</si>
  <si>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</si>
  <si>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</si>
  <si>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</si>
  <si>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</si>
  <si>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</si>
  <si>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</si>
  <si>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</si>
  <si>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</si>
  <si>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</si>
  <si>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</si>
  <si>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</si>
  <si>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</si>
  <si>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</si>
  <si>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</si>
  <si>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</si>
  <si>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</si>
  <si>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</si>
  <si>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</si>
  <si>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</si>
  <si>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</si>
  <si>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</si>
  <si>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</si>
  <si>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</si>
  <si>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</si>
  <si>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</si>
  <si>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</si>
  <si>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</si>
  <si>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</si>
  <si>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</si>
  <si>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</si>
  <si>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</si>
  <si>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</si>
  <si>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</si>
  <si>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</si>
  <si>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</si>
  <si>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</si>
  <si>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</si>
  <si>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</si>
  <si>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</si>
  <si>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</si>
  <si>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</si>
  <si>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</si>
  <si>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</si>
  <si>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</si>
  <si>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</si>
  <si>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</si>
  <si>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</si>
  <si>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</si>
  <si>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</si>
  <si>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</si>
  <si>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</si>
  <si>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</si>
  <si>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</si>
  <si>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</si>
  <si>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</si>
  <si>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</si>
  <si>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</si>
  <si>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</si>
  <si>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</si>
  <si>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</si>
  <si>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</si>
  <si>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</si>
  <si>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</si>
  <si>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</si>
  <si>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</si>
  <si>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</si>
  <si>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</si>
  <si>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</si>
  <si>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</si>
  <si>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</si>
  <si>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</si>
  <si>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</si>
  <si>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</si>
  <si>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</si>
  <si>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</si>
  <si>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</si>
  <si>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</si>
  <si>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</si>
  <si>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</si>
  <si>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</si>
  <si>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</si>
  <si>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</si>
  <si>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</si>
  <si>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</si>
  <si>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</si>
  <si>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</si>
  <si>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</si>
  <si>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</si>
  <si>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</si>
  <si>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</si>
  <si>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</si>
  <si>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</si>
  <si>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</si>
  <si>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</si>
  <si>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</si>
  <si>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</si>
  <si>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</si>
  <si>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</si>
  <si>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</si>
  <si>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</si>
  <si>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</si>
  <si>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</si>
  <si>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</si>
  <si>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</si>
  <si>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</si>
  <si>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</si>
  <si>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</si>
  <si>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</si>
  <si>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</si>
  <si>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</si>
  <si>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</si>
  <si>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</si>
  <si>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</si>
  <si>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</si>
  <si>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</si>
  <si>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</si>
  <si>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</si>
  <si>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</si>
  <si>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</si>
  <si>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</si>
  <si>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</si>
  <si>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</si>
  <si>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</si>
  <si>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</si>
  <si>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</si>
  <si>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</si>
  <si>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</si>
  <si>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</si>
  <si>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</si>
  <si>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</si>
  <si>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</si>
  <si>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</si>
  <si>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</si>
  <si>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</si>
  <si>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</si>
  <si>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</si>
  <si>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</si>
  <si>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</si>
  <si>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</si>
  <si>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</si>
  <si>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</si>
  <si>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</si>
  <si>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</si>
  <si>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</si>
  <si>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</si>
  <si>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</si>
  <si>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</si>
  <si>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</si>
  <si>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</si>
  <si>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</si>
  <si>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</si>
  <si>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</si>
  <si>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</si>
  <si>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</si>
  <si>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</si>
  <si>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</si>
  <si>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</si>
  <si>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</si>
  <si>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</si>
  <si>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</si>
  <si>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</si>
  <si>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</si>
  <si>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</si>
  <si>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</si>
  <si>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</si>
  <si>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</si>
  <si>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</si>
  <si>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</si>
  <si>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</si>
  <si>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</si>
  <si>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</si>
  <si>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</si>
  <si>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</si>
  <si>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</si>
  <si>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</si>
  <si>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</si>
  <si>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</si>
  <si>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</si>
  <si>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</si>
  <si>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</si>
  <si>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</si>
  <si>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</si>
  <si>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</si>
  <si>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</si>
  <si>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</si>
  <si>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</si>
  <si>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</si>
  <si>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</si>
  <si>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</si>
  <si>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</si>
  <si>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</si>
  <si>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</si>
  <si>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</si>
  <si>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</si>
  <si>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</si>
  <si>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</si>
  <si>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</si>
  <si>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</si>
  <si>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</si>
  <si>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</si>
  <si>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</si>
  <si>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</si>
  <si>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</si>
  <si>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</si>
  <si>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</si>
  <si>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</si>
  <si>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</si>
  <si>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</si>
  <si>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</si>
  <si>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</si>
  <si>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</si>
  <si>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</si>
  <si>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</si>
  <si>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</si>
  <si>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</si>
  <si>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</si>
  <si>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</si>
  <si>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</si>
  <si>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</si>
  <si>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</si>
  <si>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</si>
  <si>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</si>
  <si>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</si>
  <si>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</si>
  <si>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</si>
  <si>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</si>
  <si>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</si>
  <si>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</si>
  <si>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</si>
  <si>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</si>
  <si>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</si>
  <si>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</si>
  <si>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</si>
  <si>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</si>
  <si>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</si>
  <si>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</si>
  <si>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</si>
  <si>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</si>
  <si>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</si>
  <si>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</si>
  <si>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</si>
  <si>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</si>
  <si>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</si>
  <si>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</si>
  <si>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</si>
  <si>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</si>
  <si>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</si>
  <si>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</si>
  <si>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</si>
  <si>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</si>
  <si>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</si>
  <si>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</si>
  <si>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</si>
  <si>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</si>
  <si>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</si>
  <si>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</si>
  <si>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</si>
  <si>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</si>
  <si>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</si>
  <si>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</si>
  <si>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</si>
  <si>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</si>
  <si>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</si>
  <si>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</si>
  <si>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</si>
  <si>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</si>
  <si>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</si>
  <si>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</si>
  <si>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</si>
  <si>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</si>
  <si>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</si>
  <si>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</si>
  <si>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</si>
  <si>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</si>
  <si>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</si>
  <si>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</si>
  <si>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</si>
  <si>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</si>
  <si>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</si>
  <si>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</si>
  <si>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</si>
  <si>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</si>
  <si>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</si>
  <si>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</si>
  <si>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</si>
  <si>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</si>
  <si>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</si>
  <si>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</si>
  <si>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</si>
  <si>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</si>
  <si>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</si>
  <si>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</si>
  <si>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</si>
  <si>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</si>
  <si>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</si>
  <si>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</si>
  <si>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</si>
  <si>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</si>
  <si>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</si>
  <si>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</si>
  <si>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</si>
  <si>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</si>
  <si>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</si>
  <si>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</si>
  <si>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</si>
  <si>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</si>
  <si>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</si>
  <si>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</si>
  <si>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</si>
  <si>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</si>
  <si>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</si>
  <si>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</si>
  <si>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</si>
  <si>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</si>
  <si>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</si>
  <si>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</si>
  <si>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</si>
  <si>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</si>
  <si>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</si>
  <si>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</si>
  <si>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</si>
  <si>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</si>
  <si>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</si>
  <si>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</si>
  <si>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</si>
  <si>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</si>
  <si>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</si>
  <si>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</si>
  <si>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</si>
  <si>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</si>
  <si>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</si>
  <si>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</si>
  <si>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</si>
  <si>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</si>
  <si>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</si>
  <si>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</si>
  <si>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</si>
  <si>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</si>
  <si>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</si>
  <si>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</si>
  <si>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</si>
  <si>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</si>
  <si>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</si>
  <si>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</si>
  <si>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</si>
  <si>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</si>
  <si>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</si>
  <si>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</si>
  <si>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</si>
  <si>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</si>
  <si>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</si>
  <si>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</si>
  <si>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</si>
  <si>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</si>
  <si>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</si>
  <si>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</si>
  <si>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</si>
  <si>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</si>
  <si>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</si>
  <si>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</si>
  <si>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</si>
  <si>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</si>
  <si>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</si>
  <si>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</si>
  <si>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</si>
  <si>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</si>
  <si>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</si>
  <si>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</si>
  <si>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</si>
  <si>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</si>
  <si>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</si>
  <si>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</si>
  <si>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</si>
  <si>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</si>
  <si>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</si>
  <si>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</si>
  <si>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</si>
  <si>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</si>
  <si>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</si>
  <si>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</si>
  <si>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</si>
  <si>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</si>
  <si>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</si>
  <si>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</si>
  <si>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</si>
  <si>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</si>
  <si>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</si>
  <si>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</si>
  <si>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</si>
  <si>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</si>
  <si>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</si>
  <si>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</si>
  <si>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</si>
  <si>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</si>
  <si>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</si>
  <si>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</si>
  <si>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</si>
  <si>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</si>
  <si>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</si>
  <si>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</si>
  <si>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</si>
  <si>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</si>
  <si>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</si>
  <si>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</si>
  <si>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</si>
  <si>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</si>
  <si>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</si>
  <si>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</si>
  <si>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</si>
  <si>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</si>
  <si>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</si>
  <si>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</si>
  <si>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</si>
  <si>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</si>
  <si>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</si>
  <si>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</si>
  <si>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</si>
  <si>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</si>
  <si>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</si>
  <si>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</si>
  <si>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</si>
  <si>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</si>
  <si>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</si>
  <si>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</si>
  <si>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</si>
  <si>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</si>
  <si>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</si>
  <si>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</si>
  <si>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</si>
  <si>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</si>
  <si>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</si>
  <si>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</si>
  <si>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</si>
  <si>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</si>
  <si>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</si>
  <si>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</si>
  <si>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</si>
  <si>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</si>
  <si>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</si>
  <si>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</si>
  <si>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</si>
  <si>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</si>
  <si>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</si>
  <si>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</si>
  <si>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</si>
  <si>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</si>
  <si>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</si>
  <si>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</si>
  <si>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</si>
  <si>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</si>
  <si>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</si>
  <si>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</si>
  <si>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</si>
  <si>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</si>
  <si>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</si>
  <si>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</si>
  <si>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</si>
  <si>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</si>
  <si>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</si>
  <si>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</si>
  <si>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</si>
  <si>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</si>
  <si>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</si>
  <si>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</si>
  <si>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</si>
  <si>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</si>
  <si>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</si>
  <si>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</si>
  <si>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</si>
  <si>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</si>
  <si>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</si>
  <si>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</si>
  <si>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</si>
  <si>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</si>
  <si>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</si>
  <si>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</si>
  <si>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</si>
  <si>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</si>
  <si>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</si>
  <si>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</si>
  <si>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</si>
  <si>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</si>
  <si>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</si>
  <si>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</si>
  <si>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</si>
  <si>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</si>
  <si>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</si>
  <si>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</si>
  <si>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</si>
  <si>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</si>
  <si>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</si>
  <si>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</si>
  <si>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</si>
  <si>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</si>
  <si>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</si>
  <si>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</si>
  <si>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</si>
  <si>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</si>
  <si>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</si>
  <si>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</si>
  <si>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</si>
  <si>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</si>
  <si>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</si>
  <si>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</si>
  <si>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</si>
  <si>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</si>
  <si>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</si>
  <si>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</si>
  <si>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</si>
  <si>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</si>
  <si>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</si>
  <si>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</si>
  <si>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</si>
  <si>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</si>
  <si>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</si>
  <si>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</si>
  <si>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</si>
  <si>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</si>
  <si>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</si>
  <si>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</si>
  <si>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</si>
  <si>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</si>
  <si>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</si>
  <si>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</si>
  <si>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</si>
  <si>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</si>
  <si>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</si>
  <si>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</si>
  <si>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</si>
  <si>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</si>
  <si>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</si>
  <si>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</si>
  <si>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</si>
  <si>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</si>
  <si>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</si>
  <si>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</si>
  <si>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</si>
  <si>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</si>
  <si>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</si>
  <si>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</si>
  <si>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</si>
  <si>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</si>
  <si>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</si>
  <si>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</si>
  <si>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</si>
  <si>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</si>
  <si>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</si>
  <si>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</si>
  <si>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</si>
  <si>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</si>
  <si>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</si>
  <si>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</si>
  <si>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</si>
  <si>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</si>
  <si>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</si>
  <si>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</si>
  <si>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</si>
  <si>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</si>
  <si>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</si>
  <si>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</si>
  <si>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</si>
  <si>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</si>
  <si>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</si>
  <si>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</si>
  <si>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</si>
  <si>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</si>
  <si>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</si>
  <si>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</si>
  <si>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</si>
  <si>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</si>
  <si>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</si>
  <si>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</si>
  <si>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</si>
  <si>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</si>
  <si>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</si>
  <si>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</si>
  <si>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</si>
  <si>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</si>
  <si>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</si>
  <si>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</si>
  <si>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</si>
  <si>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</si>
  <si>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</si>
  <si>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</si>
  <si>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</si>
  <si>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</si>
  <si>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</si>
  <si>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</si>
  <si>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</si>
  <si>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</si>
  <si>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</si>
  <si>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</si>
  <si>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</si>
  <si>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</si>
  <si>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</si>
  <si>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</si>
  <si>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</si>
  <si>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</si>
  <si>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</si>
  <si>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</si>
  <si>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</si>
  <si>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</si>
  <si>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</si>
  <si>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</si>
  <si>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</si>
  <si>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</si>
  <si>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</si>
  <si>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</si>
  <si>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</si>
  <si>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</si>
  <si>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</si>
  <si>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</si>
  <si>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</si>
  <si>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</si>
  <si>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</si>
  <si>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</si>
  <si>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</si>
  <si>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</si>
  <si>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</si>
  <si>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</si>
  <si>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</si>
  <si>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</si>
  <si>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</si>
  <si>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</si>
  <si>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</si>
  <si>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</si>
  <si>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</si>
  <si>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</si>
  <si>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</si>
  <si>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</si>
  <si>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</si>
  <si>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</si>
  <si>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</si>
  <si>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</si>
  <si>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</si>
  <si>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</si>
  <si>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</si>
  <si>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</si>
  <si>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</si>
  <si>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</si>
  <si>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</si>
  <si>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</si>
  <si>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</si>
  <si>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</si>
  <si>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</si>
  <si>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</si>
  <si>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</si>
  <si>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</si>
  <si>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</si>
  <si>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</si>
  <si>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</si>
  <si>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</si>
  <si>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</si>
  <si>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</si>
  <si>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</si>
  <si>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</si>
  <si>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</si>
  <si>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</si>
  <si>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</si>
  <si>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</si>
  <si>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</si>
  <si>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</si>
  <si>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</si>
  <si>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</si>
  <si>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</si>
  <si>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</si>
  <si>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</si>
  <si>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</si>
  <si>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</si>
  <si>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</si>
  <si>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</si>
  <si>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</si>
  <si>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</si>
  <si>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</si>
  <si>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</si>
  <si>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</si>
  <si>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</si>
  <si>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</si>
  <si>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</si>
  <si>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</si>
  <si>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</si>
  <si>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</si>
  <si>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</si>
  <si>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</si>
  <si>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</si>
  <si>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</si>
  <si>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</si>
  <si>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</si>
  <si>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</si>
  <si>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</si>
  <si>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</si>
  <si>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</si>
  <si>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</si>
  <si>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</si>
  <si>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</si>
  <si>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</si>
  <si>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</si>
  <si>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</si>
  <si>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</si>
  <si>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</si>
  <si>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</si>
  <si>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</si>
  <si>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</si>
  <si>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</si>
  <si>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</si>
  <si>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</si>
  <si>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</si>
  <si>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</si>
  <si>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</si>
  <si>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</si>
  <si>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</si>
  <si>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</si>
  <si>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</si>
  <si>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</si>
  <si>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</si>
  <si>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</si>
  <si>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</si>
  <si>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</si>
  <si>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</si>
  <si>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</si>
  <si>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</si>
  <si>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</si>
  <si>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</si>
  <si>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</si>
  <si>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</si>
  <si>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</si>
  <si>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</si>
  <si>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</si>
  <si>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</si>
  <si>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</si>
  <si>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</si>
  <si>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</si>
  <si>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</si>
  <si>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</si>
  <si>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</si>
  <si>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</si>
  <si>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</si>
  <si>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</si>
  <si>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</si>
  <si>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</si>
  <si>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</si>
  <si>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</si>
  <si>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</si>
  <si>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</si>
  <si>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</si>
  <si>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</si>
  <si>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</si>
  <si>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</si>
  <si>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</si>
  <si>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</si>
  <si>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</si>
  <si>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</si>
  <si>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</si>
  <si>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</si>
  <si>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</si>
  <si>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</si>
  <si>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</si>
  <si>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</si>
  <si>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</si>
  <si>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</si>
  <si>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</si>
  <si>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</si>
  <si>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</si>
  <si>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</si>
  <si>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</si>
  <si>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</si>
  <si>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</si>
  <si>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</si>
  <si>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</si>
  <si>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</si>
  <si>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</si>
  <si>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</si>
  <si>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</si>
  <si>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</si>
  <si>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</si>
  <si>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</si>
  <si>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</si>
  <si>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</si>
  <si>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</si>
  <si>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</si>
  <si>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</si>
  <si>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</si>
  <si>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</si>
  <si>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</si>
  <si>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</si>
  <si>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</si>
  <si>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</si>
  <si>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</si>
  <si>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</si>
  <si>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</si>
  <si>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</si>
  <si>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</si>
  <si>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</si>
  <si>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</si>
  <si>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</si>
  <si>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</si>
  <si>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</si>
  <si>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</si>
  <si>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</si>
  <si>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</si>
  <si>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</si>
  <si>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</si>
  <si>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</si>
  <si>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</si>
  <si>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</si>
  <si>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</si>
  <si>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</si>
  <si>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</si>
  <si>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</si>
  <si>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</si>
  <si>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</si>
  <si>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</si>
  <si>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</si>
  <si>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</si>
  <si>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</si>
  <si>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</si>
  <si>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</si>
  <si>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</si>
  <si>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</si>
  <si>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</si>
  <si>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</si>
  <si>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</si>
  <si>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</si>
  <si>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</si>
  <si>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</si>
  <si>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</si>
  <si>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</si>
  <si>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</si>
  <si>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</si>
  <si>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</si>
  <si>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</si>
  <si>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</si>
  <si>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</si>
  <si>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</si>
  <si>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</si>
  <si>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</si>
  <si>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</si>
  <si>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</si>
  <si>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</si>
  <si>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</si>
  <si>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</si>
  <si>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</si>
  <si>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</si>
  <si>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</si>
  <si>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</si>
  <si>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</si>
  <si>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</si>
  <si>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</si>
  <si>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</si>
  <si>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</si>
  <si>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</si>
  <si>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</si>
  <si>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</si>
  <si>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</si>
  <si>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</si>
  <si>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</si>
  <si>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</si>
  <si>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</si>
  <si>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</si>
  <si>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</si>
  <si>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</si>
  <si>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</si>
  <si>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</si>
  <si>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</si>
  <si>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</si>
  <si>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</si>
  <si>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</si>
  <si>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</si>
  <si>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</si>
  <si>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</si>
  <si>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</si>
  <si>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</si>
  <si>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</si>
  <si>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</si>
  <si>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</si>
  <si>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</si>
  <si>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</si>
  <si>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</si>
  <si>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</si>
  <si>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</si>
  <si>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</si>
  <si>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</si>
  <si>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</si>
  <si>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</si>
  <si>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</si>
  <si>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</si>
  <si>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</si>
  <si>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</si>
  <si>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</si>
  <si>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</si>
  <si>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</si>
  <si>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</si>
  <si>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</si>
  <si>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</si>
  <si>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</si>
  <si>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</si>
  <si>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</si>
  <si>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</si>
  <si>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</si>
  <si>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</si>
  <si>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</si>
  <si>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</si>
  <si>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</si>
  <si>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</si>
  <si>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</si>
  <si>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</si>
  <si>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</si>
  <si>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</si>
  <si>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</si>
  <si>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</si>
  <si>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</si>
  <si>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</si>
  <si>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</si>
  <si>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</si>
  <si>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</si>
  <si>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</si>
  <si>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</si>
  <si>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</si>
  <si>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</si>
  <si>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</si>
  <si>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</si>
  <si>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</si>
  <si>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</si>
  <si>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</si>
  <si>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</si>
  <si>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</si>
  <si>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</si>
  <si>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</si>
  <si>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</si>
  <si>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</si>
  <si>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</si>
  <si>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</si>
  <si>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</si>
  <si>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</si>
  <si>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</si>
  <si>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</si>
  <si>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</si>
  <si>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</si>
  <si>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</si>
  <si>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</si>
  <si>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</si>
  <si>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</si>
  <si>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</si>
  <si>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</si>
  <si>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</si>
  <si>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</si>
  <si>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</si>
  <si>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</si>
  <si>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</si>
  <si>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</si>
  <si>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</si>
  <si>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</si>
  <si>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</si>
  <si>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</si>
  <si>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</si>
  <si>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</si>
  <si>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</si>
  <si>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</si>
  <si>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</si>
  <si>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</si>
  <si>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</si>
  <si>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</si>
  <si>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</si>
  <si>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</si>
  <si>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</si>
  <si>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</si>
  <si>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</si>
  <si>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</si>
  <si>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</si>
  <si>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</si>
  <si>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</si>
  <si>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</si>
  <si>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</si>
  <si>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</si>
  <si>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</si>
  <si>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</si>
  <si>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</si>
  <si>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</si>
  <si>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</si>
  <si>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</si>
  <si>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</si>
  <si>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</si>
  <si>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</si>
  <si>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</si>
  <si>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</si>
  <si>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</si>
  <si>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</si>
  <si>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</si>
  <si>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</si>
  <si>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</si>
  <si>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</si>
  <si>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</si>
  <si>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</si>
  <si>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</si>
  <si>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</si>
  <si>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</si>
  <si>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</si>
  <si>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</si>
  <si>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</si>
  <si>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</si>
  <si>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</si>
  <si>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</si>
  <si>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</si>
  <si>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</si>
  <si>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</si>
  <si>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</si>
  <si>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</si>
  <si>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</si>
  <si>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</si>
  <si>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</si>
  <si>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</si>
  <si>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</si>
  <si>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</si>
  <si>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</si>
  <si>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</si>
  <si>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</si>
  <si>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</si>
  <si>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</si>
  <si>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</si>
  <si>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</si>
  <si>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</si>
  <si>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</si>
  <si>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</si>
  <si>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</si>
  <si>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</si>
  <si>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</si>
  <si>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</si>
  <si>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</si>
  <si>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</si>
  <si>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</si>
  <si>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</si>
  <si>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</si>
  <si>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</si>
  <si>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</si>
  <si>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</si>
  <si>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</si>
  <si>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</si>
  <si>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</si>
  <si>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</si>
  <si>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</si>
  <si>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</si>
  <si>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</si>
  <si>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</si>
  <si>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</si>
  <si>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</si>
  <si>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</si>
  <si>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</si>
  <si>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</si>
  <si>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</si>
  <si>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</si>
  <si>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</si>
  <si>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</si>
  <si>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</si>
  <si>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</si>
  <si>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</si>
  <si>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</si>
  <si>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</si>
  <si>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</si>
  <si>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</si>
  <si>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</si>
  <si>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</si>
  <si>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</si>
  <si>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</si>
  <si>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</si>
  <si>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</si>
  <si>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</si>
  <si>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</si>
  <si>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</si>
  <si>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</si>
  <si>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</si>
  <si>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</si>
  <si>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</si>
  <si>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</si>
  <si>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</si>
  <si>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</si>
  <si>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</si>
  <si>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</si>
  <si>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</si>
  <si>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</si>
  <si>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</si>
  <si>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</si>
  <si>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</si>
  <si>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</si>
  <si>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</si>
  <si>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</si>
  <si>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</si>
  <si>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</si>
  <si>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</si>
  <si>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</si>
  <si>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</si>
  <si>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</si>
  <si>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</si>
  <si>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</si>
  <si>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</si>
  <si>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</si>
  <si>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</si>
  <si>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</si>
  <si>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</si>
  <si>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</si>
  <si>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</si>
  <si>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</si>
  <si>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</si>
  <si>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</si>
  <si>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</si>
  <si>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</si>
  <si>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</si>
  <si>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</si>
  <si>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</si>
  <si>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</si>
  <si>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</si>
  <si>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</si>
  <si>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</si>
  <si>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</si>
  <si>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</si>
  <si>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</si>
  <si>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</si>
  <si>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</si>
  <si>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</si>
  <si>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</si>
  <si>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</si>
  <si>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</si>
  <si>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</si>
  <si>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</si>
  <si>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</si>
  <si>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</si>
  <si>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</si>
  <si>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</si>
  <si>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</si>
  <si>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</si>
  <si>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</si>
  <si>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</si>
  <si>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</si>
  <si>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</si>
  <si>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</si>
  <si>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</si>
  <si>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</si>
  <si>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</si>
  <si>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</si>
  <si>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</si>
  <si>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</si>
  <si>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</si>
  <si>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</si>
  <si>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</si>
  <si>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</si>
  <si>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</si>
  <si>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</si>
  <si>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</si>
  <si>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</si>
  <si>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</si>
  <si>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</si>
  <si>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</si>
  <si>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</si>
  <si>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</si>
  <si>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</si>
  <si>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</si>
  <si>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</si>
  <si>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</si>
  <si>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</si>
  <si>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</si>
  <si>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</si>
  <si>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</si>
  <si>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</si>
  <si>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</si>
  <si>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</si>
  <si>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</si>
  <si>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</si>
  <si>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</si>
  <si>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</si>
  <si>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</si>
  <si>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</si>
  <si>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</si>
  <si>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</si>
  <si>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</si>
  <si>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</si>
  <si>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</si>
  <si>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</si>
  <si>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</si>
  <si>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</si>
  <si>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</si>
  <si>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</si>
  <si>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</si>
  <si>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</si>
  <si>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</si>
  <si>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</si>
  <si>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</si>
  <si>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</si>
  <si>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</si>
  <si>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</si>
  <si>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</si>
  <si>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</si>
  <si>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</si>
  <si>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</si>
  <si>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</si>
  <si>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</si>
  <si>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</si>
  <si>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</si>
  <si>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</si>
  <si>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</si>
  <si>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</si>
  <si>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</si>
  <si>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</si>
  <si>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</si>
  <si>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</si>
  <si>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</si>
  <si>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</si>
  <si>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</si>
  <si>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</si>
  <si>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</si>
  <si>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</si>
  <si>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</si>
  <si>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</si>
  <si>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</si>
  <si>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</si>
  <si>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</si>
  <si>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</si>
  <si>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</si>
  <si>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</si>
  <si>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</si>
  <si>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</si>
  <si>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</si>
  <si>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</si>
  <si>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</si>
  <si>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</si>
  <si>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</si>
  <si>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</si>
  <si>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</si>
  <si>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</si>
  <si>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</si>
  <si>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</si>
  <si>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</si>
  <si>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</si>
  <si>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</si>
  <si>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</si>
  <si>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</si>
  <si>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</si>
  <si>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</si>
  <si>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</si>
  <si>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</si>
  <si>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</si>
  <si>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</si>
  <si>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</si>
  <si>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</si>
  <si>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</si>
  <si>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</si>
  <si>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</si>
  <si>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</si>
  <si>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</si>
  <si>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</si>
  <si>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</si>
  <si>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</si>
  <si>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</si>
  <si>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</si>
  <si>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</si>
  <si>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</si>
  <si>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</si>
  <si>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</si>
  <si>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</si>
  <si>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</si>
  <si>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</si>
  <si>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</si>
  <si>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</si>
  <si>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</si>
  <si>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</si>
  <si>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</si>
  <si>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</si>
  <si>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</si>
  <si>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</si>
  <si>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</si>
  <si>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</si>
  <si>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</si>
  <si>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</si>
  <si>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</si>
  <si>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</si>
  <si>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</si>
  <si>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</si>
  <si>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</si>
  <si>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</si>
  <si>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</si>
  <si>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</si>
  <si>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</si>
  <si>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</si>
  <si>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</si>
  <si>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</si>
  <si>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</si>
  <si>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</si>
  <si>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</si>
  <si>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</si>
  <si>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</si>
  <si>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</si>
  <si>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</si>
  <si>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</si>
  <si>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</si>
  <si>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</si>
  <si>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</si>
  <si>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</si>
  <si>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</si>
  <si>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</si>
  <si>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</si>
  <si>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</si>
  <si>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</si>
  <si>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</si>
  <si>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</si>
  <si>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</si>
  <si>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</si>
  <si>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</si>
  <si>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</si>
  <si>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</si>
  <si>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</si>
  <si>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</si>
  <si>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</si>
  <si>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</si>
  <si>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</si>
  <si>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</si>
  <si>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</si>
  <si>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</si>
  <si>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</si>
  <si>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</si>
  <si>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</si>
  <si>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</si>
  <si>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</si>
  <si>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</si>
  <si>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</si>
  <si>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</si>
  <si>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</si>
  <si>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</si>
  <si>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</si>
  <si>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</si>
  <si>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</si>
  <si>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</si>
  <si>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</si>
  <si>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</si>
  <si>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</si>
  <si>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</si>
  <si>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</si>
  <si>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</si>
  <si>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</si>
  <si>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</si>
  <si>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</si>
  <si>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</si>
  <si>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</si>
  <si>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</si>
  <si>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</si>
  <si>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</si>
  <si>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</si>
  <si>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</si>
  <si>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</si>
  <si>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</si>
  <si>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</si>
  <si>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</si>
  <si>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</si>
  <si>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</si>
  <si>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</si>
  <si>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</si>
  <si>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</si>
  <si>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</si>
  <si>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</si>
  <si>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</si>
  <si>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</si>
  <si>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</si>
  <si>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</si>
  <si>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</si>
  <si>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</si>
  <si>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</si>
  <si>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</si>
  <si>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</si>
  <si>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</si>
  <si>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</si>
  <si>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</si>
  <si>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</si>
  <si>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</si>
  <si>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</si>
  <si>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</si>
  <si>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</si>
  <si>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</si>
  <si>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</si>
  <si>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</si>
  <si>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</si>
  <si>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</si>
  <si>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</si>
  <si>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</si>
  <si>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</si>
  <si>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</si>
  <si>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</si>
  <si>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</si>
  <si>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</si>
  <si>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</si>
  <si>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</si>
  <si>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</si>
  <si>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</si>
  <si>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</si>
  <si>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</si>
  <si>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</si>
  <si>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</si>
  <si>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</si>
  <si>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</si>
  <si>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</si>
  <si>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</si>
  <si>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</si>
  <si>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</si>
  <si>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</si>
  <si>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</si>
  <si>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</si>
  <si>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</si>
  <si>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</si>
  <si>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</si>
  <si>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</si>
  <si>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</si>
  <si>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</si>
  <si>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</si>
  <si>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</si>
  <si>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</si>
  <si>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</si>
  <si>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</si>
  <si>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</si>
  <si>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</si>
  <si>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</si>
  <si>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</si>
  <si>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</si>
  <si>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</si>
  <si>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</si>
  <si>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</si>
  <si>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</si>
  <si>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</si>
  <si>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</si>
  <si>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</si>
  <si>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</si>
  <si>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</si>
  <si>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</si>
  <si>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</si>
  <si>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</si>
  <si>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</si>
  <si>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</si>
  <si>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</si>
  <si>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</si>
  <si>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</si>
  <si>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</si>
  <si>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</si>
  <si>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</si>
  <si>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</si>
  <si>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</si>
  <si>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</si>
  <si>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</si>
  <si>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</si>
  <si>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</si>
  <si>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</si>
  <si>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</si>
  <si>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</si>
  <si>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</si>
  <si>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</si>
  <si>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</si>
  <si>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</si>
  <si>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</si>
  <si>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</si>
  <si>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</si>
  <si>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</si>
  <si>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</si>
  <si>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</si>
  <si>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</si>
  <si>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</si>
  <si>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</si>
  <si>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</si>
  <si>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</si>
  <si>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</si>
  <si>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</si>
  <si>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</si>
  <si>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</si>
  <si>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</si>
  <si>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</si>
  <si>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</si>
  <si>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</si>
  <si>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</si>
  <si>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</si>
  <si>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</si>
  <si>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</si>
  <si>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</si>
  <si>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</si>
  <si>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</si>
  <si>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</si>
  <si>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</si>
  <si>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</si>
  <si>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</si>
  <si>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</si>
  <si>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</si>
  <si>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</si>
  <si>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</si>
  <si>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</si>
  <si>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</si>
  <si>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</si>
  <si>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</si>
  <si>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</si>
  <si>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</si>
  <si>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</si>
  <si>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</si>
  <si>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</si>
  <si>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</si>
  <si>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</si>
  <si>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</si>
  <si>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</si>
  <si>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</si>
  <si>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</si>
  <si>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</si>
  <si>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</si>
  <si>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</si>
  <si>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</si>
  <si>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</si>
  <si>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</si>
  <si>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</si>
  <si>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</si>
  <si>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</si>
  <si>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</si>
  <si>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</si>
  <si>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</si>
  <si>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</si>
  <si>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</si>
  <si>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</si>
  <si>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</si>
  <si>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</si>
  <si>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</si>
  <si>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</si>
  <si>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</si>
  <si>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</si>
  <si>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</si>
  <si>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</si>
  <si>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</si>
  <si>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</si>
  <si>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</si>
  <si>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</si>
  <si>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</si>
  <si>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</si>
  <si>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</si>
  <si>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</si>
  <si>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</si>
  <si>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</si>
  <si>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</si>
  <si>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</si>
  <si>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</si>
  <si>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</si>
  <si>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</si>
  <si>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</si>
  <si>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</si>
  <si>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</si>
  <si>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</si>
  <si>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</si>
  <si>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</si>
  <si>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</si>
  <si>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</si>
  <si>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</si>
  <si>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</si>
  <si>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</si>
  <si>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</si>
  <si>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</si>
  <si>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</si>
  <si>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</si>
  <si>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</si>
  <si>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</si>
  <si>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</si>
  <si>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</si>
  <si>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</si>
  <si>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</si>
  <si>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</si>
  <si>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</si>
  <si>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</si>
  <si>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</si>
  <si>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</si>
  <si>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</si>
  <si>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</si>
  <si>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</si>
  <si>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</si>
  <si>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</si>
  <si>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</si>
  <si>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</si>
  <si>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</si>
  <si>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</si>
  <si>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</si>
  <si>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</si>
  <si>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</si>
  <si>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</si>
  <si>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</si>
  <si>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</si>
  <si>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</si>
  <si>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</si>
  <si>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</si>
  <si>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</si>
  <si>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</si>
  <si>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</si>
  <si>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</si>
  <si>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</si>
  <si>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</si>
  <si>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</si>
  <si>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</si>
  <si>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</si>
  <si>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</si>
  <si>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</si>
  <si>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</si>
  <si>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</si>
  <si>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</si>
  <si>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</si>
  <si>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</si>
  <si>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</si>
  <si>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</si>
  <si>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</si>
  <si>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</si>
  <si>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</si>
  <si>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</si>
  <si>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</si>
  <si>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</si>
  <si>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</si>
  <si>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</si>
  <si>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</si>
  <si>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</si>
  <si>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</si>
  <si>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</si>
  <si>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</si>
  <si>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</si>
  <si>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</si>
  <si>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</si>
  <si>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</si>
  <si>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</si>
  <si>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</si>
  <si>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</si>
  <si>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</si>
  <si>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</si>
  <si>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</si>
  <si>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</si>
  <si>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</si>
  <si>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</si>
  <si>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</si>
  <si>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</si>
  <si>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</si>
  <si>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</si>
  <si>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</si>
  <si>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</si>
  <si>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</si>
  <si>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</si>
  <si>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</si>
  <si>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</si>
  <si>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</si>
  <si>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</si>
  <si>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</si>
  <si>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</si>
  <si>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</si>
  <si>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</si>
  <si>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</si>
  <si>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</si>
  <si>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</si>
  <si>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</si>
  <si>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</si>
  <si>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</si>
  <si>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</si>
  <si>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</si>
  <si>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</si>
  <si>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</si>
  <si>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</si>
  <si>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</si>
  <si>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</si>
  <si>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</si>
  <si>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</si>
  <si>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</si>
  <si>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</si>
  <si>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</si>
  <si>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</si>
  <si>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</si>
  <si>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</si>
  <si>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</si>
  <si>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</si>
  <si>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</si>
  <si>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</si>
  <si>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</si>
  <si>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</si>
  <si>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</si>
  <si>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</si>
  <si>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</si>
  <si>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</si>
  <si>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</si>
  <si>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</si>
  <si>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</si>
  <si>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</si>
  <si>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</si>
  <si>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</si>
  <si>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</si>
  <si>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</si>
  <si>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</si>
  <si>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</si>
  <si>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</si>
  <si>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</si>
  <si>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</si>
  <si>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</si>
  <si>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</si>
  <si>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</si>
  <si>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</si>
  <si>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</si>
  <si>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</si>
  <si>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</si>
  <si>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</si>
  <si>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</si>
  <si>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</si>
  <si>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</si>
  <si>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</si>
  <si>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</si>
  <si>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</si>
  <si>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</si>
  <si>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</si>
  <si>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</si>
  <si>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</si>
  <si>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</si>
  <si>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</si>
  <si>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</si>
  <si>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</si>
  <si>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</si>
  <si>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</si>
  <si>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</si>
  <si>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</si>
  <si>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</si>
  <si>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</si>
  <si>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</si>
  <si>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</si>
  <si>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</si>
  <si>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</si>
  <si>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</si>
  <si>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</si>
  <si>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</si>
  <si>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</si>
  <si>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</si>
  <si>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</si>
  <si>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</si>
  <si>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</si>
  <si>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</si>
  <si>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</si>
  <si>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</si>
  <si>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</si>
  <si>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</si>
  <si>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</si>
  <si>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</si>
  <si>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</si>
  <si>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</si>
  <si>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</si>
  <si>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</si>
  <si>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</si>
  <si>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</si>
  <si>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</si>
  <si>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</si>
  <si>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</si>
  <si>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</si>
  <si>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</si>
  <si>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</si>
  <si>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</si>
  <si>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</si>
  <si>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</si>
  <si>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</si>
  <si>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</si>
  <si>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</si>
  <si>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</si>
  <si>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</si>
  <si>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</si>
  <si>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</si>
  <si>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</si>
  <si>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</si>
  <si>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</si>
  <si>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</si>
  <si>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</si>
  <si>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</si>
  <si>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</si>
  <si>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</si>
  <si>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</si>
  <si>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</si>
  <si>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</si>
  <si>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</si>
  <si>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</si>
  <si>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</si>
  <si>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</si>
  <si>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</si>
  <si>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</si>
  <si>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</si>
  <si>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</si>
  <si>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</si>
  <si>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</si>
  <si>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</si>
  <si>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</si>
  <si>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</si>
  <si>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</si>
  <si>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</si>
  <si>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</si>
  <si>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</si>
  <si>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</si>
  <si>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</si>
  <si>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</si>
  <si>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</si>
  <si>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</si>
  <si>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</si>
  <si>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</si>
  <si>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</si>
  <si>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</si>
  <si>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</si>
  <si>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</si>
  <si>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</si>
  <si>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</si>
  <si>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</si>
  <si>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</si>
  <si>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</si>
  <si>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</si>
  <si>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</si>
  <si>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</si>
  <si>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</si>
  <si>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</si>
  <si>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</si>
  <si>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</si>
  <si>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</si>
  <si>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</si>
  <si>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</si>
  <si>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</si>
  <si>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</si>
  <si>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</si>
  <si>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</si>
  <si>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</si>
  <si>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</si>
  <si>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</si>
  <si>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</si>
  <si>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</si>
  <si>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</si>
  <si>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</si>
  <si>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</si>
  <si>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</si>
  <si>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</si>
  <si>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</si>
  <si>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</si>
  <si>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</si>
  <si>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</si>
  <si>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</si>
  <si>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</si>
  <si>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</si>
  <si>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</si>
  <si>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</si>
  <si>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</si>
  <si>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</si>
  <si>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</si>
  <si>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</si>
  <si>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</si>
  <si>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</si>
  <si>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</si>
  <si>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</si>
  <si>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</si>
  <si>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</si>
  <si>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</si>
  <si>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</si>
  <si>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</si>
  <si>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</si>
  <si>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</si>
  <si>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</si>
  <si>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</si>
  <si>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</si>
  <si>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</si>
  <si>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</si>
  <si>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</si>
  <si>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</si>
  <si>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</si>
  <si>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</si>
  <si>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</si>
  <si>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</si>
  <si>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</si>
  <si>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</si>
  <si>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</si>
  <si>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</si>
  <si>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</si>
  <si>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</si>
  <si>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</si>
  <si>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</si>
  <si>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</si>
  <si>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</si>
  <si>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</si>
  <si>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</si>
  <si>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</si>
  <si>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</si>
  <si>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</si>
  <si>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</si>
  <si>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</si>
  <si>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</si>
  <si>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</si>
  <si>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</si>
  <si>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</si>
  <si>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</si>
  <si>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</si>
  <si>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</si>
  <si>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</si>
  <si>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</si>
  <si>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</si>
  <si>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</si>
  <si>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</si>
  <si>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</si>
  <si>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</si>
  <si>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</si>
  <si>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</si>
  <si>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</si>
  <si>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</si>
  <si>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</si>
  <si>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</si>
  <si>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</si>
  <si>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</si>
  <si>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</si>
  <si>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</si>
  <si>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</si>
  <si>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</si>
  <si>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</si>
  <si>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</si>
  <si>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</si>
  <si>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</si>
  <si>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</si>
  <si>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</si>
  <si>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</si>
  <si>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</si>
  <si>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</si>
  <si>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</si>
  <si>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</si>
  <si>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</si>
  <si>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</si>
  <si>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</si>
  <si>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</si>
  <si>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</si>
  <si>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</si>
  <si>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</si>
  <si>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</si>
  <si>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</si>
  <si>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</si>
  <si>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</si>
  <si>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</si>
  <si>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</si>
  <si>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</si>
  <si>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</si>
  <si>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</si>
  <si>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</si>
  <si>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</si>
  <si>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</si>
  <si>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</si>
  <si>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</si>
  <si>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</si>
  <si>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</si>
  <si>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</si>
  <si>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</si>
  <si>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</si>
  <si>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</si>
  <si>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</si>
  <si>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</si>
  <si>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</si>
  <si>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</si>
  <si>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</si>
  <si>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</si>
  <si>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</si>
  <si>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</si>
  <si>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</si>
  <si>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</si>
  <si>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</si>
  <si>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</si>
  <si>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</si>
  <si>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</si>
  <si>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</si>
  <si>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</si>
  <si>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</si>
  <si>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</si>
  <si>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</si>
  <si>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</si>
  <si>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</si>
  <si>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</si>
  <si>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</si>
  <si>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</si>
  <si>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</si>
  <si>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</si>
  <si>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</si>
  <si>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</si>
  <si>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</si>
  <si>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</si>
  <si>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</si>
  <si>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</si>
  <si>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</si>
  <si>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</si>
  <si>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</si>
  <si>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</si>
  <si>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</si>
  <si>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</si>
  <si>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</si>
  <si>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</si>
  <si>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</si>
  <si>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</si>
  <si>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</si>
  <si>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</si>
  <si>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</si>
  <si>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</si>
  <si>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</si>
  <si>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</si>
  <si>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</si>
  <si>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</si>
  <si>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</si>
  <si>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</si>
  <si>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</si>
  <si>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</si>
  <si>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</si>
  <si>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</si>
  <si>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</si>
  <si>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</si>
  <si>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</si>
  <si>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</si>
  <si>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</si>
  <si>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</si>
  <si>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</si>
  <si>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</si>
  <si>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</si>
  <si>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</si>
  <si>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</si>
  <si>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</si>
  <si>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</si>
  <si>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</si>
  <si>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</si>
  <si>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</si>
  <si>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</si>
  <si>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</si>
  <si>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</si>
  <si>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</si>
  <si>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</si>
  <si>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</si>
  <si>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</si>
  <si>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</si>
  <si>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</si>
  <si>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</si>
  <si>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</si>
  <si>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</si>
  <si>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</si>
  <si>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</si>
  <si>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</si>
  <si>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</si>
  <si>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</si>
  <si>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</si>
  <si>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</si>
  <si>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</si>
  <si>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</si>
  <si>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</si>
  <si>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</si>
  <si>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</si>
  <si>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</si>
  <si>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</si>
  <si>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</si>
  <si>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</si>
  <si>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</si>
  <si>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</si>
  <si>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</si>
  <si>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</si>
  <si>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</si>
  <si>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</si>
  <si>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</si>
  <si>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</si>
  <si>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</si>
  <si>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</si>
  <si>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</si>
  <si>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</si>
  <si>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</si>
  <si>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</si>
  <si>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</si>
  <si>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</si>
  <si>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</si>
  <si>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</si>
  <si>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</si>
  <si>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</si>
  <si>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</si>
  <si>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</si>
  <si>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</si>
  <si>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</si>
  <si>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</si>
  <si>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</si>
  <si>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</si>
  <si>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</si>
  <si>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</si>
  <si>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</si>
  <si>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</si>
  <si>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</si>
  <si>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</si>
  <si>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</si>
  <si>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</si>
  <si>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</si>
  <si>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</si>
  <si>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</si>
  <si>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</si>
  <si>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</si>
  <si>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</si>
  <si>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</si>
  <si>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</si>
  <si>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</si>
  <si>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</si>
  <si>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</si>
  <si>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</si>
  <si>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</si>
  <si>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</si>
  <si>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</si>
  <si>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</si>
  <si>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</si>
  <si>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</si>
  <si>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</si>
  <si>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</si>
  <si>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</si>
  <si>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</si>
  <si>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</si>
  <si>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</si>
  <si>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</si>
  <si>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</si>
  <si>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</si>
  <si>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</si>
  <si>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</si>
  <si>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</si>
  <si>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</si>
  <si>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</si>
  <si>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</si>
  <si>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</si>
  <si>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</si>
  <si>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</si>
  <si>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</si>
  <si>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</si>
  <si>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</si>
  <si>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</si>
  <si>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</si>
  <si>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</si>
  <si>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</si>
  <si>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</si>
  <si>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</si>
  <si>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</si>
  <si>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</si>
  <si>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</si>
  <si>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</si>
  <si>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</si>
  <si>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</si>
  <si>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</si>
  <si>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</si>
  <si>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</si>
  <si>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</si>
  <si>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</si>
  <si>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</si>
  <si>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</si>
  <si>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</si>
  <si>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</si>
  <si>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</si>
  <si>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</si>
  <si>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</si>
  <si>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</si>
  <si>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</si>
  <si>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</si>
  <si>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</si>
  <si>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</si>
  <si>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</si>
  <si>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</si>
  <si>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</si>
  <si>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</si>
  <si>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</si>
  <si>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</si>
  <si>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</si>
  <si>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</si>
  <si>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</si>
  <si>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</si>
  <si>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</si>
  <si>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</si>
  <si>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</si>
  <si>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</si>
  <si>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</si>
  <si>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</si>
  <si>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</si>
  <si>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</si>
  <si>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</si>
  <si>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</si>
  <si>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</si>
  <si>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</si>
  <si>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</si>
  <si>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</si>
  <si>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</si>
  <si>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</si>
  <si>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</si>
  <si>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</si>
  <si>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</si>
  <si>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</si>
  <si>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</si>
  <si>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</si>
  <si>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</si>
  <si>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</si>
  <si>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</si>
  <si>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</si>
  <si>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</si>
  <si>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</si>
  <si>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</si>
  <si>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</si>
  <si>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</si>
  <si>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</si>
  <si>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</si>
  <si>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</si>
  <si>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</si>
  <si>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</si>
  <si>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</si>
  <si>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</si>
  <si>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</si>
  <si>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</si>
  <si>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</si>
  <si>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</si>
  <si>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</si>
  <si>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</si>
  <si>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</si>
  <si>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</si>
  <si>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</si>
  <si>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</si>
  <si>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</si>
  <si>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</si>
  <si>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</si>
  <si>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</si>
  <si>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</si>
  <si>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</si>
  <si>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</si>
  <si>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</si>
  <si>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</si>
  <si>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</si>
  <si>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</si>
  <si>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</si>
  <si>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</si>
  <si>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</si>
  <si>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</si>
  <si>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</si>
  <si>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</si>
  <si>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</si>
  <si>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</si>
  <si>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</si>
  <si>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</si>
  <si>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</si>
  <si>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</si>
  <si>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</si>
  <si>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</si>
  <si>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</si>
  <si>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</si>
  <si>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</si>
  <si>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</si>
  <si>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</si>
  <si>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</si>
  <si>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</si>
  <si>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</si>
  <si>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</si>
  <si>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</si>
  <si>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</si>
  <si>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</si>
  <si>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</si>
  <si>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</si>
  <si>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</si>
  <si>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</si>
  <si>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</si>
  <si>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</si>
  <si>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</si>
  <si>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</si>
  <si>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</si>
  <si>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</si>
  <si>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</si>
  <si>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</si>
  <si>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</si>
  <si>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</si>
  <si>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</si>
  <si>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</si>
  <si>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</si>
  <si>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</si>
  <si>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</si>
  <si>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</si>
  <si>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</si>
  <si>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</si>
  <si>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</si>
  <si>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</si>
  <si>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</si>
  <si>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</si>
  <si>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</si>
  <si>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</si>
  <si>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</si>
  <si>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</si>
  <si>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</si>
  <si>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</si>
  <si>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</si>
  <si>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</si>
  <si>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</si>
  <si>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</si>
  <si>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</si>
  <si>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</si>
  <si>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</si>
  <si>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</si>
  <si>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</si>
  <si>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</si>
  <si>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</si>
  <si>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</si>
  <si>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</si>
  <si>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</si>
  <si>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</si>
  <si>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</si>
  <si>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</si>
  <si>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</si>
  <si>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</si>
  <si>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</si>
  <si>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</si>
  <si>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</si>
  <si>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</si>
  <si>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</si>
  <si>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</si>
  <si>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</si>
  <si>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</si>
  <si>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</si>
  <si>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</si>
  <si>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</si>
  <si>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</si>
  <si>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</si>
  <si>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</si>
  <si>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</si>
  <si>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</si>
  <si>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</si>
  <si>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</si>
  <si>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</si>
  <si>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</si>
  <si>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</si>
  <si>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</si>
  <si>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</si>
  <si>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</si>
  <si>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</si>
  <si>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</si>
  <si>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</si>
  <si>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</si>
  <si>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</si>
  <si>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</si>
  <si>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</si>
  <si>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</si>
  <si>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</si>
  <si>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</si>
  <si>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</si>
  <si>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</si>
  <si>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</si>
  <si>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</si>
  <si>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</si>
  <si>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</si>
  <si>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</si>
  <si>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</si>
  <si>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</si>
  <si>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</si>
  <si>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</si>
  <si>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</si>
  <si>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</si>
  <si>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</si>
  <si>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</si>
  <si>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</si>
  <si>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</si>
  <si>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</si>
  <si>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</si>
  <si>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</si>
  <si>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</si>
  <si>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</si>
  <si>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</si>
  <si>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</si>
  <si>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</si>
  <si>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</si>
  <si>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</si>
  <si>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</si>
  <si>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</si>
  <si>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</si>
  <si>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</si>
  <si>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</si>
  <si>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</si>
  <si>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</si>
  <si>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</si>
  <si>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</si>
  <si>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</si>
  <si>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</si>
  <si>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</si>
  <si>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</si>
  <si>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</si>
  <si>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</si>
  <si>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</si>
  <si>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</si>
  <si>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</si>
  <si>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</si>
  <si>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</si>
  <si>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</si>
  <si>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</si>
  <si>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</si>
  <si>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</si>
  <si>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</si>
  <si>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</si>
  <si>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</si>
  <si>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</si>
  <si>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</si>
  <si>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</si>
  <si>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</si>
  <si>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</si>
  <si>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</si>
  <si>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</si>
  <si>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</si>
  <si>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</si>
  <si>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</si>
  <si>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</si>
  <si>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</si>
  <si>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</si>
  <si>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</si>
  <si>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</si>
  <si>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</si>
  <si>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</si>
  <si>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</si>
  <si>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</si>
  <si>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</si>
  <si>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</si>
  <si>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</si>
  <si>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</si>
  <si>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</si>
  <si>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</si>
  <si>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</si>
  <si>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</si>
  <si>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</si>
  <si>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</si>
  <si>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</si>
  <si>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</si>
  <si>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</si>
  <si>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</si>
  <si>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</si>
  <si>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</si>
  <si>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</si>
  <si>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</si>
  <si>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</si>
  <si>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</si>
  <si>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</si>
  <si>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</si>
  <si>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</si>
  <si>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</si>
  <si>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</si>
  <si>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</si>
  <si>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</si>
  <si>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</si>
  <si>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</si>
  <si>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</si>
  <si>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</si>
  <si>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</si>
  <si>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</si>
  <si>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</si>
  <si>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</si>
  <si>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</si>
  <si>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</si>
  <si>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</si>
  <si>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</si>
  <si>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</si>
  <si>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</si>
  <si>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</si>
  <si>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</si>
  <si>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</si>
  <si>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</si>
  <si>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</si>
  <si>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</si>
  <si>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</si>
  <si>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</si>
  <si>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</si>
  <si>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</si>
  <si>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</si>
  <si>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</si>
  <si>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</si>
  <si>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</si>
  <si>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</si>
  <si>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</si>
  <si>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</si>
  <si>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</si>
  <si>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</si>
  <si>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</si>
  <si>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</si>
  <si>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</si>
  <si>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</si>
  <si>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</si>
  <si>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</si>
  <si>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</si>
  <si>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</si>
  <si>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</si>
  <si>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</si>
  <si>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</si>
  <si>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</si>
  <si>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</si>
  <si>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</si>
  <si>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</si>
  <si>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</si>
  <si>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</si>
  <si>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</si>
  <si>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</si>
  <si>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</si>
  <si>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</si>
  <si>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</si>
  <si>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</si>
  <si>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</si>
  <si>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</si>
  <si>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</si>
  <si>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</si>
  <si>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</si>
  <si>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</si>
  <si>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</si>
  <si>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</si>
  <si>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</si>
  <si>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</si>
  <si>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</si>
  <si>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</si>
  <si>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</si>
  <si>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</si>
  <si>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</si>
  <si>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</si>
  <si>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</si>
  <si>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</si>
  <si>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</si>
  <si>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</si>
  <si>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</si>
  <si>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</si>
  <si>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</si>
  <si>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</si>
  <si>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</si>
  <si>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</si>
  <si>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</si>
  <si>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</si>
  <si>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</si>
  <si>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</si>
  <si>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</si>
  <si>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</si>
  <si>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</si>
  <si>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</si>
  <si>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</si>
  <si>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</si>
  <si>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</si>
  <si>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</si>
  <si>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</si>
  <si>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</si>
  <si>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</si>
  <si>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</si>
  <si>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</si>
  <si>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</si>
  <si>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</si>
  <si>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</si>
  <si>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</si>
  <si>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</si>
  <si>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</si>
  <si>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</si>
  <si>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</si>
  <si>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</si>
  <si>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</si>
  <si>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</si>
  <si>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</si>
  <si>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</si>
  <si>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</si>
  <si>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</si>
  <si>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</si>
  <si>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</si>
  <si>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</si>
  <si>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</si>
  <si>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</si>
  <si>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</si>
  <si>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</si>
  <si>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</si>
  <si>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</si>
  <si>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</si>
  <si>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</si>
  <si>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</si>
  <si>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</si>
  <si>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</si>
  <si>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</si>
  <si>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</si>
  <si>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</si>
  <si>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</si>
  <si>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</si>
  <si>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</si>
  <si>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</si>
  <si>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</si>
  <si>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</si>
  <si>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</si>
  <si>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</si>
  <si>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</si>
  <si>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</si>
  <si>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</si>
  <si>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</si>
  <si>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</si>
  <si>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</si>
  <si>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</si>
  <si>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</si>
  <si>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</si>
  <si>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</si>
  <si>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</si>
  <si>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</si>
  <si>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</si>
  <si>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</si>
  <si>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</si>
  <si>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</si>
  <si>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</si>
  <si>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</si>
  <si>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</si>
  <si>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</si>
  <si>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</si>
  <si>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</si>
  <si>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</si>
  <si>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</si>
  <si>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</si>
  <si>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</si>
  <si>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</si>
  <si>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</si>
  <si>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</si>
  <si>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</si>
  <si>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</si>
  <si>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</si>
  <si>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</si>
  <si>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</si>
  <si>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</si>
  <si>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</si>
  <si>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</si>
  <si>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</si>
  <si>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</si>
  <si>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</si>
  <si>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</si>
  <si>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</si>
  <si>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</si>
  <si>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</si>
  <si>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</si>
  <si>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</si>
  <si>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</si>
  <si>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</si>
  <si>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</si>
  <si>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</si>
  <si>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</si>
  <si>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</si>
  <si>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</si>
  <si>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</si>
  <si>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</si>
  <si>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</si>
  <si>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</si>
  <si>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</si>
  <si>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</si>
  <si>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</si>
  <si>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</si>
  <si>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</si>
  <si>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</si>
  <si>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</si>
  <si>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</si>
  <si>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</si>
  <si>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</si>
  <si>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</si>
  <si>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</si>
  <si>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</si>
  <si>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</si>
  <si>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</si>
  <si>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</si>
  <si>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</si>
  <si>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</si>
  <si>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</si>
  <si>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</si>
  <si>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</si>
  <si>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</si>
  <si>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</si>
  <si>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</si>
  <si>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</si>
  <si>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</si>
  <si>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</si>
  <si>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</si>
  <si>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</si>
  <si>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</si>
  <si>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</si>
  <si>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</si>
  <si>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</si>
  <si>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</si>
  <si>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</si>
  <si>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</si>
  <si>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</si>
  <si>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</si>
  <si>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</si>
  <si>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</si>
  <si>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</si>
  <si>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</si>
  <si>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</si>
  <si>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</si>
  <si>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</si>
  <si>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</si>
  <si>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</si>
  <si>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</si>
  <si>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</si>
  <si>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</si>
  <si>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</si>
  <si>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</si>
  <si>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</si>
  <si>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</si>
  <si>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</si>
  <si>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</si>
  <si>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</si>
  <si>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</si>
  <si>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</si>
  <si>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</si>
  <si>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</si>
  <si>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</si>
  <si>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</si>
  <si>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</si>
  <si>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</si>
  <si>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</si>
  <si>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</si>
  <si>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</si>
  <si>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</si>
  <si>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</si>
  <si>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</si>
  <si>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</si>
  <si>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</si>
  <si>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</si>
  <si>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</si>
  <si>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</si>
  <si>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</si>
  <si>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</si>
  <si>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</si>
  <si>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</si>
  <si>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</si>
  <si>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</si>
  <si>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</si>
  <si>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</si>
  <si>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</si>
  <si>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</si>
  <si>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</si>
  <si>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</si>
  <si>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</si>
  <si>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</si>
  <si>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</si>
  <si>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</si>
  <si>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</si>
  <si>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</si>
  <si>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</si>
  <si>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</si>
  <si>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</si>
  <si>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</si>
  <si>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</si>
  <si>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</si>
  <si>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</si>
  <si>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</si>
  <si>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</si>
  <si>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</si>
  <si>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</si>
  <si>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</si>
  <si>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</si>
  <si>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</si>
  <si>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</si>
  <si>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</si>
  <si>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</si>
  <si>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</si>
  <si>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</si>
  <si>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</si>
  <si>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</si>
  <si>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</si>
  <si>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</si>
  <si>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</si>
  <si>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</si>
  <si>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</si>
  <si>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</si>
  <si>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</si>
  <si>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</si>
  <si>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</si>
  <si>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</si>
  <si>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</si>
  <si>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</si>
  <si>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</si>
  <si>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</si>
  <si>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</si>
  <si>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</si>
  <si>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</si>
  <si>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</si>
  <si>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</si>
  <si>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</si>
  <si>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</si>
  <si>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</si>
  <si>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</si>
  <si>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</si>
  <si>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</si>
  <si>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</si>
  <si>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</si>
  <si>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</si>
  <si>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</si>
  <si>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</si>
  <si>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</si>
  <si>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</si>
  <si>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</si>
  <si>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</si>
  <si>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</si>
  <si>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</si>
  <si>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</si>
  <si>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</si>
  <si>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</si>
  <si>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</si>
  <si>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</si>
  <si>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</si>
  <si>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</si>
  <si>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</si>
  <si>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</si>
  <si>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</si>
  <si>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</si>
  <si>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</si>
  <si>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</si>
  <si>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</si>
  <si>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</si>
  <si>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</si>
  <si>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</si>
  <si>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</si>
  <si>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</si>
  <si>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</si>
  <si>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</si>
  <si>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</si>
  <si>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</si>
  <si>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</si>
  <si>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</si>
  <si>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</si>
  <si>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</si>
  <si>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</si>
  <si>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</si>
  <si>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</si>
  <si>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</si>
  <si>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</si>
  <si>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</si>
  <si>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</si>
  <si>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</si>
  <si>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</si>
  <si>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</si>
  <si>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</si>
  <si>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</si>
  <si>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</si>
  <si>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</si>
  <si>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</si>
  <si>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</si>
  <si>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</si>
  <si>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</si>
  <si>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</si>
  <si>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</si>
  <si>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</si>
  <si>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</si>
  <si>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</si>
  <si>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</si>
  <si>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</si>
  <si>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</si>
  <si>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</si>
  <si>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</si>
  <si>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</si>
  <si>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</si>
  <si>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</si>
  <si>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</si>
  <si>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</si>
  <si>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</si>
  <si>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</si>
  <si>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</si>
  <si>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</si>
  <si>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</si>
  <si>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</si>
  <si>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</si>
  <si>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</si>
  <si>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</si>
  <si>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</si>
  <si>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</si>
  <si>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</si>
  <si>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</si>
  <si>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</si>
  <si>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</si>
  <si>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</si>
  <si>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</si>
  <si>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</si>
  <si>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</si>
  <si>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</si>
  <si>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</si>
  <si>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</si>
  <si>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</si>
  <si>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</si>
  <si>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</si>
  <si>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</si>
  <si>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</si>
  <si>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</si>
  <si>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</si>
  <si>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</si>
  <si>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</si>
  <si>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</si>
  <si>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</si>
  <si>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</si>
  <si>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</si>
  <si>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</si>
  <si>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</si>
  <si>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</si>
  <si>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</si>
  <si>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</si>
  <si>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</si>
  <si>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</si>
  <si>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</si>
  <si>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</si>
  <si>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</si>
  <si>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</si>
  <si>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</si>
  <si>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</si>
  <si>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</si>
  <si>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</si>
  <si>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</si>
  <si>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</si>
  <si>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</si>
  <si>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</si>
  <si>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</si>
  <si>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</si>
  <si>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</si>
  <si>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</si>
  <si>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</si>
  <si>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</si>
  <si>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</si>
  <si>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</si>
  <si>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</si>
  <si>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</si>
  <si>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</si>
  <si>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</si>
  <si>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</si>
  <si>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</si>
  <si>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</si>
  <si>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</si>
  <si>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</si>
  <si>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</si>
  <si>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</si>
  <si>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</si>
  <si>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</si>
  <si>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</si>
  <si>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</si>
  <si>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</si>
  <si>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</si>
  <si>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</si>
  <si>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</si>
  <si>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</si>
  <si>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</si>
  <si>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</si>
  <si>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</si>
  <si>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</si>
  <si>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</si>
  <si>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</si>
  <si>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</si>
  <si>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</si>
  <si>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</si>
  <si>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</si>
  <si>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</si>
  <si>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</si>
  <si>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</si>
  <si>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</si>
  <si>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</si>
  <si>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</si>
  <si>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</si>
  <si>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</si>
  <si>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</si>
  <si>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</si>
  <si>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</si>
  <si>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</si>
  <si>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</si>
  <si>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</si>
  <si>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</si>
  <si>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</si>
  <si>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</si>
  <si>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</si>
  <si>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</si>
  <si>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</si>
  <si>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</si>
  <si>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</si>
  <si>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</si>
  <si>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</si>
  <si>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</si>
  <si>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</si>
  <si>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</si>
  <si>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</si>
  <si>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</si>
  <si>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</si>
  <si>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</si>
  <si>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</si>
  <si>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</si>
  <si>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</si>
  <si>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</si>
  <si>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</si>
  <si>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</si>
  <si>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</si>
  <si>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</si>
  <si>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</si>
  <si>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</si>
  <si>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</si>
  <si>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</si>
  <si>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</si>
  <si>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</si>
  <si>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</si>
  <si>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</si>
  <si>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</si>
  <si>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</si>
  <si>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</si>
  <si>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</si>
  <si>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</si>
  <si>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</si>
  <si>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</si>
  <si>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</si>
  <si>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</si>
  <si>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</si>
  <si>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</si>
  <si>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</si>
  <si>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</si>
  <si>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</si>
  <si>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</si>
  <si>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</si>
  <si>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</si>
  <si>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</si>
  <si>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</si>
  <si>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</si>
  <si>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</si>
  <si>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</si>
  <si>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</si>
  <si>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</si>
  <si>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</si>
  <si>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</si>
  <si>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</si>
  <si>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</si>
  <si>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</si>
  <si>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</si>
  <si>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</si>
  <si>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</si>
  <si>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</si>
  <si>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</si>
  <si>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</si>
  <si>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</si>
  <si>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</si>
  <si>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</si>
  <si>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</si>
  <si>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</si>
  <si>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</si>
  <si>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</si>
  <si>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</si>
  <si>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</si>
  <si>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</si>
  <si>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</si>
  <si>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</si>
  <si>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</si>
  <si>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</si>
  <si>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</si>
  <si>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</si>
  <si>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</si>
  <si>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</si>
  <si>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</si>
  <si>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</si>
  <si>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</si>
  <si>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</si>
  <si>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</si>
  <si>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</si>
  <si>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</si>
  <si>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</si>
  <si>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</si>
  <si>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</si>
  <si>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</si>
  <si>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</si>
  <si>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</si>
  <si>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</si>
  <si>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</si>
  <si>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</si>
  <si>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</si>
  <si>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</si>
  <si>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</si>
  <si>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</si>
  <si>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</si>
  <si>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</si>
  <si>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</si>
  <si>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</si>
  <si>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</si>
  <si>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</si>
  <si>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</si>
  <si>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</si>
  <si>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</si>
  <si>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</si>
  <si>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</si>
  <si>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</si>
  <si>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</si>
  <si>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</si>
  <si>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</si>
  <si>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</si>
  <si>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</si>
  <si>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</si>
  <si>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</si>
  <si>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</si>
  <si>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</si>
  <si>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</si>
  <si>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</si>
  <si>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</si>
  <si>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</si>
  <si>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</si>
  <si>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</si>
  <si>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</si>
  <si>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</si>
  <si>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</si>
  <si>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</si>
  <si>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</si>
  <si>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</si>
  <si>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</si>
  <si>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</si>
  <si>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</si>
  <si>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</si>
  <si>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</si>
  <si>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</si>
  <si>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</si>
  <si>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</si>
  <si>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</si>
  <si>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</si>
  <si>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</si>
  <si>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</si>
  <si>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</si>
  <si>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</si>
  <si>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</si>
  <si>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</si>
  <si>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</si>
  <si>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</si>
  <si>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</si>
  <si>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</si>
  <si>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</si>
  <si>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</si>
  <si>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</si>
  <si>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</si>
  <si>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</si>
  <si>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</si>
  <si>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</si>
  <si>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</si>
  <si>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</si>
  <si>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</si>
  <si>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</si>
  <si>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</si>
  <si>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</si>
  <si>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</si>
  <si>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</si>
  <si>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</si>
  <si>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</si>
  <si>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</si>
  <si>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</si>
  <si>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</si>
  <si>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</si>
  <si>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</si>
  <si>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</si>
  <si>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</si>
  <si>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</si>
  <si>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</si>
  <si>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</si>
  <si>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</si>
  <si>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</si>
  <si>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</si>
  <si>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</si>
  <si>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</si>
  <si>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</si>
  <si>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</si>
  <si>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</si>
  <si>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</si>
  <si>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</si>
  <si>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</si>
  <si>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</si>
  <si>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</si>
  <si>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</si>
  <si>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</si>
  <si>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</si>
  <si>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</si>
  <si>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</si>
  <si>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</si>
  <si>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</si>
  <si>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</si>
  <si>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</si>
  <si>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</si>
  <si>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</si>
  <si>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</si>
  <si>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</si>
  <si>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</si>
  <si>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</si>
  <si>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</si>
  <si>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</si>
  <si>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</si>
  <si>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</si>
  <si>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</si>
  <si>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</si>
  <si>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</si>
  <si>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</si>
  <si>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</si>
  <si>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</si>
  <si>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</si>
  <si>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</si>
  <si>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</si>
  <si>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</si>
  <si>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</si>
  <si>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</si>
  <si>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</si>
  <si>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</si>
  <si>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</si>
  <si>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</si>
  <si>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</si>
  <si>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</si>
  <si>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</si>
  <si>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</si>
  <si>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</si>
  <si>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</si>
  <si>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</si>
  <si>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</si>
  <si>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</si>
  <si>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</si>
  <si>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</si>
  <si>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</si>
  <si>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</si>
  <si>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</si>
  <si>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</si>
  <si>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</si>
  <si>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</si>
  <si>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</si>
  <si>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</si>
  <si>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</si>
  <si>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</si>
  <si>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</si>
  <si>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</si>
  <si>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</si>
  <si>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</si>
  <si>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</si>
  <si>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</si>
  <si>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</si>
  <si>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</si>
  <si>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</si>
  <si>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</si>
  <si>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</si>
  <si>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</si>
  <si>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</si>
  <si>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</si>
  <si>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</si>
  <si>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</si>
  <si>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</si>
  <si>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</si>
  <si>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</si>
  <si>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</si>
  <si>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</si>
  <si>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</si>
  <si>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</si>
  <si>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</si>
  <si>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</si>
  <si>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</si>
  <si>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</si>
  <si>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</si>
  <si>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</si>
  <si>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</si>
  <si>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</si>
  <si>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</si>
  <si>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</si>
  <si>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</si>
  <si>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</si>
  <si>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</si>
  <si>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</si>
  <si>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</si>
  <si>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</si>
  <si>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</si>
  <si>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</si>
  <si>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</si>
  <si>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</si>
  <si>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</si>
  <si>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</si>
  <si>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</si>
  <si>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</si>
  <si>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</si>
  <si>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</si>
  <si>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</si>
  <si>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</si>
  <si>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</si>
  <si>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</si>
  <si>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</si>
  <si>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</si>
  <si>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</si>
  <si>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</si>
  <si>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</si>
  <si>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</si>
  <si>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</si>
  <si>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</si>
  <si>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</si>
  <si>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</si>
  <si>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</si>
  <si>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</si>
  <si>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</si>
  <si>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</si>
  <si>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</si>
  <si>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</si>
  <si>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</si>
  <si>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</si>
  <si>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</si>
  <si>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</si>
  <si>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</si>
  <si>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</si>
  <si>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</si>
  <si>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</si>
  <si>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</si>
  <si>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</si>
  <si>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</si>
  <si>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</si>
  <si>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</si>
  <si>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</si>
  <si>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</si>
  <si>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</si>
  <si>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</si>
  <si>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</si>
  <si>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</si>
  <si>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</si>
  <si>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</si>
  <si>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</si>
  <si>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</si>
  <si>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</si>
  <si>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</si>
  <si>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</si>
  <si>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</si>
  <si>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</si>
  <si>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</si>
  <si>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</si>
  <si>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</si>
  <si>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</si>
  <si>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</si>
  <si>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</si>
  <si>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</si>
  <si>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</si>
  <si>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</si>
  <si>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</si>
  <si>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</si>
  <si>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</si>
  <si>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</si>
  <si>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</si>
  <si>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</si>
  <si>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</si>
  <si>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</si>
  <si>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</si>
  <si>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</si>
  <si>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</si>
  <si>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</si>
  <si>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</si>
  <si>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</si>
  <si>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</si>
  <si>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</si>
  <si>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</si>
  <si>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</si>
  <si>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</si>
  <si>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</si>
  <si>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</si>
  <si>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</si>
  <si>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</si>
  <si>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</si>
  <si>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</si>
  <si>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</si>
  <si>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</si>
  <si>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</si>
  <si>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</si>
  <si>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</si>
  <si>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</si>
  <si>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</si>
  <si>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</si>
  <si>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</si>
  <si>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</si>
  <si>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</si>
  <si>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</si>
  <si>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</si>
  <si>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</si>
  <si>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</si>
  <si>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</si>
  <si>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</si>
  <si>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</si>
  <si>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</si>
  <si>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</si>
  <si>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</si>
  <si>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</si>
  <si>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</si>
  <si>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</si>
  <si>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</si>
  <si>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</si>
  <si>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</si>
  <si>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</si>
  <si>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</si>
  <si>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</si>
  <si>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</si>
  <si>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</si>
  <si>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</si>
  <si>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</si>
  <si>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</si>
  <si>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</si>
  <si>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</si>
  <si>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</si>
  <si>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</si>
  <si>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</si>
  <si>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</si>
  <si>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</si>
  <si>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</si>
  <si>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</si>
  <si>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</si>
  <si>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</si>
  <si>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</si>
  <si>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</si>
  <si>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</si>
  <si>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</si>
  <si>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</si>
  <si>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</si>
  <si>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</si>
  <si>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</si>
  <si>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</si>
  <si>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</si>
  <si>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</si>
  <si>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</si>
  <si>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</si>
  <si>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</si>
  <si>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</si>
  <si>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</si>
  <si>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</si>
  <si>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</si>
  <si>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</si>
  <si>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</si>
  <si>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</si>
  <si>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</si>
  <si>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</si>
  <si>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</si>
  <si>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</si>
  <si>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</si>
  <si>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</si>
  <si>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</si>
  <si>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</si>
  <si>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</si>
  <si>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</si>
  <si>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</si>
  <si>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</si>
  <si>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</si>
  <si>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</si>
  <si>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</si>
  <si>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</si>
  <si>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</si>
  <si>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</si>
  <si>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</si>
  <si>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</si>
  <si>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</si>
  <si>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</si>
  <si>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</si>
  <si>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</si>
  <si>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</si>
  <si>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</si>
  <si>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</si>
  <si>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</si>
  <si>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</si>
  <si>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</si>
  <si>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</si>
  <si>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</si>
  <si>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</si>
  <si>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</si>
  <si>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</si>
  <si>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</si>
  <si>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</si>
  <si>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</si>
  <si>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</si>
  <si>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</si>
  <si>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</si>
  <si>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</si>
  <si>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</si>
  <si>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</si>
  <si>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</si>
  <si>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</si>
  <si>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</si>
  <si>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</si>
  <si>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</si>
  <si>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</si>
  <si>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</si>
  <si>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</si>
  <si>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</si>
  <si>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</si>
  <si>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</si>
  <si>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</si>
  <si>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</si>
  <si>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</si>
  <si>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</si>
  <si>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</si>
  <si>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</si>
  <si>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</si>
  <si>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</si>
  <si>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</si>
  <si>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</si>
  <si>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</si>
  <si>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</si>
  <si>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</si>
  <si>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</si>
  <si>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</si>
  <si>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</si>
  <si>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</si>
  <si>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</si>
  <si>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</si>
  <si>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</si>
  <si>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</si>
  <si>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</si>
  <si>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</si>
  <si>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</si>
  <si>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</si>
  <si>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</si>
  <si>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</si>
  <si>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</si>
  <si>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</si>
  <si>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</si>
  <si>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</si>
  <si>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</si>
  <si>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</si>
  <si>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</si>
  <si>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</si>
  <si>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</si>
  <si>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</si>
  <si>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</si>
  <si>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</si>
  <si>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</si>
  <si>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</si>
  <si>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</si>
  <si>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</si>
  <si>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</si>
  <si>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</si>
  <si>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</si>
  <si>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</si>
  <si>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</si>
  <si>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</si>
  <si>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</si>
  <si>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</si>
  <si>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</si>
  <si>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</si>
  <si>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</si>
  <si>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</si>
  <si>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</si>
  <si>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</si>
  <si>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</si>
  <si>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</si>
  <si>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</si>
  <si>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</si>
  <si>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</si>
  <si>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</si>
  <si>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</si>
  <si>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</si>
  <si>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</si>
  <si>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</si>
  <si>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</si>
  <si>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</si>
  <si>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</si>
  <si>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</si>
  <si>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</si>
  <si>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</si>
  <si>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</si>
  <si>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</si>
  <si>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</si>
  <si>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</si>
  <si>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</si>
  <si>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</si>
  <si>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</si>
  <si>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</si>
  <si>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</si>
  <si>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</si>
  <si>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</si>
  <si>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</si>
  <si>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</si>
  <si>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</si>
  <si>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</si>
  <si>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</si>
  <si>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</si>
  <si>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</si>
  <si>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</si>
  <si>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</si>
  <si>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</si>
  <si>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</si>
  <si>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</si>
  <si>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</si>
  <si>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</si>
  <si>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</si>
  <si>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</si>
  <si>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</si>
  <si>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</si>
  <si>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</si>
  <si>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</si>
  <si>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</si>
  <si>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</si>
  <si>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</si>
  <si>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</si>
  <si>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</si>
  <si>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</si>
  <si>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</si>
  <si>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</si>
  <si>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</si>
  <si>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</si>
  <si>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</si>
  <si>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</si>
  <si>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</si>
  <si>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</si>
  <si>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</si>
  <si>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</si>
  <si>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</si>
  <si>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</si>
  <si>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</si>
  <si>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</si>
  <si>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</si>
  <si>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</si>
  <si>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</si>
  <si>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</si>
  <si>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</si>
  <si>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</si>
  <si>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</si>
  <si>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</si>
  <si>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</si>
  <si>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</si>
  <si>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</si>
  <si>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</si>
  <si>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</si>
  <si>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</si>
  <si>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</si>
  <si>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</si>
  <si>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</si>
  <si>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</si>
  <si>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</si>
  <si>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</si>
  <si>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</si>
  <si>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</si>
  <si>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</si>
  <si>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</si>
  <si>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</si>
  <si>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</si>
  <si>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</si>
  <si>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</si>
  <si>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</si>
  <si>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</si>
  <si>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</si>
  <si>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</si>
  <si>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</si>
  <si>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</si>
  <si>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</si>
  <si>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</si>
  <si>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</si>
  <si>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</si>
  <si>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</si>
  <si>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</si>
  <si>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</si>
  <si>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</si>
  <si>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</si>
  <si>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</si>
  <si>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</si>
  <si>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</si>
  <si>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</si>
  <si>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</si>
  <si>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</si>
  <si>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</si>
  <si>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</si>
  <si>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</si>
  <si>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</si>
  <si>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</si>
  <si>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</si>
  <si>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</si>
  <si>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</si>
  <si>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</si>
  <si>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</si>
  <si>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</si>
  <si>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</si>
  <si>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</si>
  <si>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</si>
  <si>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</si>
  <si>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</si>
  <si>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</si>
  <si>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</si>
  <si>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</si>
  <si>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</si>
  <si>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</si>
  <si>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</si>
  <si>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</si>
  <si>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</si>
  <si>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</si>
  <si>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</si>
  <si>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</si>
  <si>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</si>
  <si>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</si>
  <si>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</si>
  <si>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</si>
  <si>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</si>
  <si>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</si>
  <si>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</si>
  <si>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</si>
  <si>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</si>
  <si>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</si>
  <si>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</si>
  <si>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</si>
  <si>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</si>
  <si>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</si>
  <si>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</si>
  <si>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</si>
  <si>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</si>
  <si>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</si>
  <si>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</si>
  <si>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</si>
  <si>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</si>
  <si>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</si>
  <si>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</si>
  <si>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</si>
  <si>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</si>
  <si>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</si>
  <si>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</si>
  <si>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</si>
  <si>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</si>
  <si>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</si>
  <si>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</si>
  <si>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</si>
  <si>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</si>
  <si>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</si>
  <si>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</si>
  <si>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</si>
  <si>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</si>
  <si>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</si>
  <si>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</si>
  <si>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</si>
  <si>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</si>
  <si>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</si>
  <si>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</si>
  <si>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</si>
  <si>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</si>
  <si>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</si>
  <si>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</si>
  <si>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</si>
  <si>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</si>
  <si>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</si>
  <si>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</si>
  <si>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</si>
  <si>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</si>
  <si>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</si>
  <si>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</si>
  <si>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</si>
  <si>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</si>
  <si>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</si>
  <si>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</si>
  <si>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</si>
  <si>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</si>
  <si>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</si>
  <si>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</si>
  <si>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</si>
  <si>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</si>
  <si>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</si>
  <si>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</si>
  <si>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</si>
  <si>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</si>
  <si>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</si>
  <si>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</si>
  <si>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</si>
  <si>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</si>
  <si>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</si>
  <si>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</si>
  <si>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</si>
  <si>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</si>
  <si>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</si>
  <si>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</si>
  <si>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</si>
  <si>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</si>
  <si>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</si>
  <si>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</si>
  <si>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</si>
  <si>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</si>
  <si>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</si>
  <si>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</si>
  <si>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</si>
  <si>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</si>
  <si>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</si>
  <si>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</si>
  <si>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</si>
  <si>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</si>
  <si>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</si>
  <si>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</si>
  <si>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</si>
  <si>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</si>
  <si>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</si>
  <si>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</si>
  <si>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</si>
  <si>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</si>
  <si>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</si>
  <si>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</si>
  <si>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</si>
  <si>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</si>
  <si>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</si>
  <si>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</si>
  <si>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</si>
  <si>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</si>
  <si>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</si>
  <si>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</si>
  <si>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</si>
  <si>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</si>
  <si>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</si>
  <si>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</si>
  <si>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</si>
  <si>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</si>
  <si>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</si>
  <si>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</si>
  <si>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</si>
  <si>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</si>
  <si>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</si>
  <si>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</si>
  <si>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</si>
  <si>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</si>
  <si>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</si>
  <si>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</si>
  <si>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</si>
  <si>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</si>
  <si>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</si>
  <si>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</si>
  <si>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</si>
  <si>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</si>
  <si>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</si>
  <si>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</si>
  <si>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</si>
  <si>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</si>
  <si>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</si>
  <si>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</si>
  <si>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</si>
  <si>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</si>
  <si>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</si>
  <si>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</si>
  <si>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</si>
  <si>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</si>
  <si>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</si>
  <si>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</si>
  <si>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</si>
  <si>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</si>
  <si>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</si>
  <si>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</si>
  <si>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</si>
  <si>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</si>
  <si>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</si>
  <si>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</si>
  <si>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</si>
  <si>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</si>
  <si>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</si>
  <si>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</si>
  <si>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</si>
  <si>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</si>
  <si>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</si>
  <si>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</si>
  <si>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</si>
  <si>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</si>
  <si>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</si>
  <si>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</si>
  <si>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</si>
  <si>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</si>
  <si>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</si>
  <si>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</si>
  <si>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</si>
  <si>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</si>
  <si>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</si>
  <si>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</si>
  <si>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</si>
  <si>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</si>
  <si>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</si>
  <si>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</si>
  <si>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</si>
  <si>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</si>
  <si>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</si>
  <si>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</si>
  <si>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</si>
  <si>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</si>
  <si>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</si>
  <si>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</si>
  <si>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</si>
  <si>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</si>
  <si>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</si>
  <si>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</si>
  <si>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</si>
  <si>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</si>
  <si>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</si>
  <si>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</si>
  <si>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</si>
  <si>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</si>
  <si>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</si>
  <si>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</si>
  <si>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</si>
  <si>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</si>
  <si>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</si>
  <si>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</si>
  <si>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</si>
  <si>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</si>
  <si>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</si>
  <si>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</si>
  <si>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</si>
  <si>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</si>
  <si>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</si>
  <si>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</si>
  <si>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</si>
  <si>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</si>
  <si>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</si>
  <si>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</si>
  <si>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</si>
  <si>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</si>
  <si>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</si>
  <si>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</si>
  <si>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</si>
  <si>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</si>
  <si>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</si>
  <si>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</si>
  <si>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</si>
  <si>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</si>
  <si>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</si>
  <si>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</si>
  <si>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</si>
  <si>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</si>
  <si>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</si>
  <si>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</si>
  <si>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</si>
  <si>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</si>
  <si>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</si>
  <si>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</si>
  <si>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</si>
  <si>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</si>
  <si>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</si>
  <si>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</si>
  <si>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</si>
  <si>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</si>
  <si>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</si>
  <si>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</si>
  <si>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</si>
  <si>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</si>
  <si>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</si>
  <si>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</si>
  <si>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</si>
  <si>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</si>
  <si>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</si>
  <si>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</si>
  <si>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</si>
  <si>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</si>
  <si>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</si>
  <si>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</si>
  <si>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</si>
  <si>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</si>
  <si>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</si>
  <si>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</si>
  <si>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</si>
  <si>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</si>
  <si>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</si>
  <si>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</si>
  <si>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</si>
  <si>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</si>
  <si>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</si>
  <si>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</si>
  <si>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</si>
  <si>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</si>
  <si>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</si>
  <si>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</si>
  <si>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</si>
  <si>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</si>
  <si>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</si>
  <si>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</si>
  <si>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</si>
  <si>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</si>
  <si>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</si>
  <si>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</si>
  <si>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</si>
  <si>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</si>
  <si>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</si>
  <si>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</si>
  <si>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</si>
  <si>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</si>
  <si>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</si>
  <si>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</si>
  <si>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</si>
  <si>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</si>
  <si>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</si>
  <si>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</si>
  <si>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</si>
  <si>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</si>
  <si>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</si>
  <si>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</si>
  <si>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</si>
  <si>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</si>
  <si>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</si>
  <si>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</si>
  <si>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</si>
  <si>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</si>
  <si>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</si>
  <si>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</si>
  <si>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</si>
  <si>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</si>
  <si>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</si>
  <si>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</si>
  <si>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</si>
  <si>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</si>
  <si>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</si>
  <si>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</si>
  <si>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</si>
  <si>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</si>
  <si>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</si>
  <si>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</si>
  <si>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</si>
  <si>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</si>
  <si>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</si>
  <si>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</si>
  <si>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</si>
  <si>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</si>
  <si>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</si>
  <si>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</si>
  <si>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</si>
  <si>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</si>
  <si>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</si>
  <si>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</si>
  <si>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</si>
  <si>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</si>
  <si>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</si>
  <si>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</si>
  <si>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</si>
  <si>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</si>
  <si>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</si>
  <si>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</si>
  <si>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</si>
  <si>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</si>
  <si>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</si>
  <si>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</si>
  <si>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</si>
  <si>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</si>
  <si>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</si>
  <si>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</si>
  <si>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</si>
  <si>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</si>
  <si>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</si>
  <si>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</si>
  <si>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</si>
  <si>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</si>
  <si>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</si>
  <si>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</si>
  <si>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</si>
  <si>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</si>
  <si>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</si>
  <si>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</si>
  <si>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</si>
  <si>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</si>
  <si>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</si>
  <si>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</si>
  <si>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</si>
  <si>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</si>
  <si>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</si>
  <si>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</si>
  <si>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</si>
  <si>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</si>
  <si>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</si>
  <si>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</si>
  <si>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</si>
  <si>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</si>
  <si>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</si>
  <si>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</si>
  <si>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</si>
  <si>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</si>
  <si>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</si>
  <si>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</si>
  <si>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</si>
  <si>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</si>
  <si>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</si>
  <si>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</si>
  <si>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</si>
  <si>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</si>
  <si>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</si>
  <si>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</si>
  <si>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</si>
  <si>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</si>
  <si>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</si>
  <si>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</si>
  <si>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</si>
  <si>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</si>
  <si>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</si>
  <si>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</si>
  <si>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</si>
  <si>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</si>
  <si>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</si>
  <si>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</si>
  <si>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</si>
  <si>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</si>
  <si>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</si>
  <si>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</si>
  <si>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</si>
  <si>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</si>
  <si>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</si>
  <si>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</si>
  <si>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</si>
  <si>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</si>
  <si>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</si>
  <si>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</si>
  <si>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</si>
  <si>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</si>
  <si>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</si>
  <si>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</si>
  <si>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</si>
  <si>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</si>
  <si>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</si>
  <si>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</si>
  <si>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</si>
  <si>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</si>
  <si>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</si>
  <si>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</si>
  <si>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</si>
  <si>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</si>
  <si>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</si>
  <si>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</si>
  <si>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</si>
  <si>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</si>
  <si>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</si>
  <si>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</si>
  <si>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</si>
  <si>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</si>
  <si>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</si>
  <si>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</si>
  <si>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</si>
  <si>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</si>
  <si>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</si>
  <si>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</si>
  <si>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</si>
  <si>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</si>
  <si>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</si>
  <si>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</si>
  <si>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</si>
  <si>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</si>
  <si>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</si>
  <si>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</si>
  <si>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</si>
  <si>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</si>
  <si>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</si>
  <si>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</si>
  <si>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</si>
  <si>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</si>
  <si>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</si>
  <si>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</si>
  <si>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</si>
  <si>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</si>
  <si>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</si>
  <si>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</si>
  <si>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</si>
  <si>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</si>
  <si>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</si>
  <si>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</si>
  <si>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</si>
  <si>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</si>
  <si>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</si>
  <si>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</si>
  <si>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</si>
  <si>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</si>
  <si>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</si>
  <si>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</si>
  <si>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</si>
  <si>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</si>
  <si>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</si>
  <si>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</si>
  <si>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</si>
  <si>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</si>
  <si>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</si>
  <si>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</si>
  <si>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</si>
  <si>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</si>
  <si>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</si>
  <si>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</si>
  <si>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</si>
  <si>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</si>
  <si>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</si>
  <si>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</si>
  <si>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</si>
  <si>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</si>
  <si>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</si>
  <si>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</si>
  <si>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</si>
  <si>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</si>
  <si>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</si>
  <si>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</si>
  <si>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</si>
  <si>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</si>
  <si>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</si>
  <si>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</si>
  <si>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</si>
  <si>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</si>
  <si>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</si>
  <si>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</si>
  <si>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</si>
  <si>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</si>
  <si>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</si>
  <si>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</si>
  <si>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</si>
  <si>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</si>
  <si>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</si>
  <si>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</si>
  <si>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</si>
  <si>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</si>
  <si>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</si>
  <si>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</si>
  <si>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</si>
  <si>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</si>
  <si>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</si>
  <si>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</si>
  <si>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</si>
  <si>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</si>
  <si>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</si>
  <si>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</si>
  <si>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</si>
  <si>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</si>
  <si>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</si>
  <si>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</si>
  <si>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</si>
  <si>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</si>
  <si>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</si>
  <si>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</si>
  <si>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</si>
  <si>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</si>
  <si>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</si>
  <si>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</si>
  <si>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</si>
  <si>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</si>
  <si>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</si>
  <si>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</si>
  <si>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</si>
  <si>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</si>
  <si>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</si>
  <si>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</si>
  <si>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</si>
  <si>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</si>
  <si>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</si>
  <si>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</si>
  <si>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</si>
  <si>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</si>
  <si>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</si>
  <si>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</si>
  <si>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</si>
  <si>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</si>
  <si>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</si>
  <si>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</si>
  <si>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</si>
  <si>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</si>
  <si>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</si>
  <si>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</si>
  <si>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</si>
  <si>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</si>
  <si>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</si>
  <si>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</si>
  <si>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</si>
  <si>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</si>
  <si>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</si>
  <si>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</si>
  <si>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</si>
  <si>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</si>
  <si>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</si>
  <si>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</si>
  <si>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</si>
  <si>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</si>
  <si>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</si>
  <si>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</si>
  <si>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</si>
  <si>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</si>
  <si>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</si>
  <si>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</si>
  <si>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</si>
  <si>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</si>
  <si>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</si>
  <si>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</si>
  <si>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</si>
  <si>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</si>
  <si>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</si>
  <si>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</si>
  <si>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</si>
  <si>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</si>
  <si>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</si>
  <si>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</si>
  <si>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</si>
  <si>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</si>
  <si>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</si>
  <si>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</si>
  <si>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</si>
  <si>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</si>
  <si>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</si>
  <si>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</si>
  <si>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</si>
  <si>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</si>
  <si>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</si>
  <si>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</si>
  <si>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</si>
  <si>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</si>
  <si>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</si>
  <si>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</si>
  <si>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</si>
  <si>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</si>
  <si>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</si>
  <si>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</si>
  <si>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</si>
  <si>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</si>
  <si>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</si>
  <si>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</si>
  <si>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</si>
  <si>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</si>
  <si>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</si>
  <si>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</si>
  <si>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</si>
  <si>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</si>
  <si>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</si>
  <si>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</si>
  <si>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</si>
  <si>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</si>
  <si>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</si>
  <si>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</si>
  <si>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</si>
  <si>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</si>
  <si>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</si>
  <si>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</si>
  <si>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</si>
  <si>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</si>
  <si>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</si>
  <si>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</si>
  <si>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</si>
  <si>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</si>
  <si>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</si>
  <si>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</si>
  <si>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</si>
  <si>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</si>
  <si>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</si>
  <si>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</si>
  <si>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</si>
  <si>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</si>
  <si>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</si>
  <si>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</si>
  <si>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</si>
  <si>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</si>
  <si>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</si>
  <si>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</si>
  <si>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</si>
  <si>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</si>
  <si>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</si>
  <si>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</si>
  <si>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</si>
  <si>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</si>
  <si>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</si>
  <si>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</si>
  <si>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</si>
  <si>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</si>
  <si>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</si>
  <si>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</si>
  <si>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</si>
  <si>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</si>
  <si>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</si>
  <si>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</si>
  <si>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</si>
  <si>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</si>
  <si>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</si>
  <si>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</si>
  <si>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</si>
  <si>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</si>
  <si>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</si>
  <si>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</si>
  <si>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</si>
  <si>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</si>
  <si>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</si>
  <si>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</si>
  <si>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</si>
  <si>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</si>
  <si>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</si>
  <si>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</si>
  <si>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</si>
  <si>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</si>
  <si>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</si>
  <si>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</si>
  <si>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</si>
  <si>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</si>
  <si>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</si>
  <si>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</si>
  <si>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</si>
  <si>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</si>
  <si>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</si>
  <si>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</si>
  <si>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</si>
  <si>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</si>
  <si>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</si>
  <si>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</si>
  <si>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</si>
  <si>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</si>
  <si>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</si>
  <si>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</si>
  <si>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</si>
  <si>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</si>
  <si>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</si>
  <si>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</si>
  <si>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</si>
  <si>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</si>
  <si>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</si>
  <si>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</si>
  <si>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</si>
  <si>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</si>
  <si>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</si>
  <si>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</si>
  <si>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</si>
  <si>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</si>
  <si>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</si>
  <si>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</si>
  <si>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</si>
  <si>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</si>
  <si>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</si>
  <si>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</si>
  <si>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</si>
  <si>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</si>
  <si>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</si>
  <si>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</si>
  <si>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</si>
  <si>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</si>
  <si>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</si>
  <si>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</si>
  <si>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</si>
  <si>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</si>
  <si>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</si>
  <si>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</si>
  <si>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</si>
  <si>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</si>
  <si>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</si>
  <si>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</si>
  <si>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</si>
  <si>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</si>
  <si>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</si>
  <si>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</si>
  <si>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</si>
  <si>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</si>
  <si>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</si>
  <si>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</si>
  <si>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</si>
  <si>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</si>
  <si>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</si>
  <si>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</si>
  <si>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</si>
  <si>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</si>
  <si>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</si>
  <si>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</si>
  <si>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</si>
  <si>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</si>
  <si>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</si>
  <si>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</si>
  <si>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</si>
  <si>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</si>
  <si>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</si>
  <si>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</si>
  <si>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</si>
  <si>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</si>
  <si>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</si>
  <si>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</si>
  <si>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</si>
  <si>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</si>
  <si>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</si>
  <si>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</si>
  <si>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</si>
  <si>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</si>
  <si>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</si>
  <si>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</si>
  <si>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</si>
  <si>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</si>
  <si>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</si>
  <si>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</si>
  <si>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</si>
  <si>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</si>
  <si>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</si>
  <si>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</si>
  <si>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</si>
  <si>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</si>
  <si>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</si>
  <si>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</si>
  <si>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</si>
  <si>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</si>
  <si>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</si>
  <si>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</si>
  <si>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</si>
  <si>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</si>
  <si>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</si>
  <si>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</si>
  <si>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</si>
  <si>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</si>
  <si>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</si>
  <si>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</si>
  <si>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</si>
  <si>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</si>
  <si>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</si>
  <si>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</si>
  <si>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</si>
  <si>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</si>
  <si>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</si>
  <si>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</si>
  <si>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</si>
  <si>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</si>
  <si>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</si>
  <si>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</si>
  <si>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</si>
  <si>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</si>
  <si>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</si>
  <si>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</si>
  <si>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</si>
  <si>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</si>
  <si>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</si>
  <si>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</si>
  <si>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</si>
  <si>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</si>
  <si>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</si>
  <si>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</si>
  <si>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</si>
  <si>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</si>
  <si>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</si>
  <si>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</si>
  <si>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</si>
  <si>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</si>
  <si>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</si>
  <si>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</si>
  <si>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</si>
  <si>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</si>
  <si>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</si>
  <si>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</si>
  <si>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</si>
  <si>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</si>
  <si>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</si>
  <si>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</si>
  <si>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</si>
  <si>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</si>
  <si>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</si>
  <si>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</si>
  <si>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</si>
  <si>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</si>
  <si>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</si>
  <si>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</si>
  <si>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</si>
  <si>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</si>
  <si>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</si>
  <si>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</si>
  <si>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</si>
  <si>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</si>
  <si>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</si>
  <si>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</si>
  <si>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</si>
  <si>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</si>
  <si>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</si>
  <si>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</si>
  <si>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</si>
  <si>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</si>
  <si>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</si>
  <si>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</si>
  <si>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</si>
  <si>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</si>
  <si>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</si>
  <si>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</si>
  <si>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</si>
  <si>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</si>
  <si>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</si>
  <si>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</si>
  <si>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</si>
  <si>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</si>
  <si>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</si>
  <si>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</si>
  <si>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</si>
  <si>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</si>
  <si>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</si>
  <si>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</si>
  <si>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</si>
  <si>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</si>
  <si>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</si>
  <si>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</si>
  <si>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</si>
  <si>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</si>
  <si>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</si>
  <si>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</si>
  <si>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</si>
  <si>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</si>
  <si>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</si>
  <si>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</si>
  <si>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</si>
  <si>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</si>
  <si>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</si>
  <si>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</si>
  <si>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</si>
  <si>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</si>
  <si>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</si>
  <si>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</si>
  <si>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</si>
  <si>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</si>
  <si>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</si>
  <si>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</si>
  <si>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</si>
  <si>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</si>
  <si>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</si>
  <si>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</si>
  <si>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</si>
  <si>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</si>
  <si>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</si>
  <si>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</si>
  <si>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</si>
  <si>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</si>
  <si>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</si>
  <si>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</si>
  <si>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</si>
  <si>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</si>
  <si>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</si>
  <si>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</si>
  <si>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</si>
  <si>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</si>
  <si>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</si>
  <si>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</si>
  <si>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</si>
  <si>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</si>
  <si>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</si>
  <si>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</si>
  <si>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</si>
  <si>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</si>
  <si>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</si>
  <si>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</si>
  <si>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</si>
  <si>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</si>
  <si>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</si>
  <si>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</si>
  <si>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</si>
  <si>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</si>
  <si>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</si>
  <si>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</si>
  <si>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</si>
  <si>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</si>
  <si>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</si>
  <si>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</si>
  <si>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</si>
  <si>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</si>
  <si>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</si>
  <si>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</si>
  <si>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</si>
  <si>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</si>
  <si>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</si>
  <si>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</si>
  <si>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</si>
  <si>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</si>
  <si>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</si>
  <si>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</si>
  <si>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</si>
  <si>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</si>
  <si>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</si>
  <si>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</si>
  <si>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</si>
  <si>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</si>
  <si>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</si>
  <si>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</si>
  <si>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</si>
  <si>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</si>
  <si>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</si>
  <si>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</si>
  <si>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</si>
  <si>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</si>
  <si>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</si>
  <si>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</si>
  <si>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</si>
  <si>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</si>
  <si>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</si>
  <si>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</si>
  <si>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</si>
  <si>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</si>
  <si>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</si>
  <si>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</si>
  <si>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</si>
  <si>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</si>
  <si>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</si>
  <si>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</si>
  <si>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</si>
  <si>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</si>
  <si>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</si>
  <si>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</si>
  <si>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</si>
  <si>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</si>
  <si>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</si>
  <si>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</si>
  <si>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</si>
  <si>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</si>
  <si>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</si>
  <si>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</si>
  <si>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</si>
  <si>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</si>
  <si>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</si>
  <si>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</si>
  <si>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</si>
  <si>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</si>
  <si>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</si>
  <si>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</si>
  <si>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</si>
  <si>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</si>
  <si>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</si>
  <si>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</si>
  <si>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</si>
  <si>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</si>
  <si>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</si>
  <si>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</si>
  <si>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</si>
  <si>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</si>
  <si>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</si>
  <si>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</si>
  <si>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</si>
  <si>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</si>
  <si>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</si>
  <si>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</si>
  <si>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</si>
  <si>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</si>
  <si>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</si>
  <si>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</si>
  <si>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</si>
  <si>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</si>
  <si>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</si>
  <si>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</si>
  <si>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</si>
  <si>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</si>
  <si>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</si>
  <si>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</si>
  <si>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</si>
  <si>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</si>
  <si>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</si>
  <si>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</si>
  <si>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</si>
  <si>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</si>
  <si>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</si>
  <si>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</si>
  <si>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</si>
  <si>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</si>
  <si>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</si>
  <si>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</si>
  <si>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</si>
  <si>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</si>
  <si>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</si>
  <si>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</si>
  <si>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</si>
  <si>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</si>
  <si>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</si>
  <si>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</si>
  <si>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</si>
  <si>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</si>
  <si>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</si>
  <si>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</si>
  <si>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</si>
  <si>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</si>
  <si>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</si>
  <si>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</si>
  <si>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</si>
  <si>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</si>
  <si>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</si>
  <si>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</si>
  <si>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</si>
  <si>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</si>
  <si>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</si>
  <si>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</si>
  <si>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</si>
  <si>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</si>
  <si>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</si>
  <si>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</si>
  <si>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</si>
  <si>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</si>
  <si>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</si>
  <si>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</si>
  <si>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</si>
  <si>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</si>
  <si>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</si>
  <si>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</si>
  <si>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</si>
  <si>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</si>
  <si>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</si>
  <si>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</si>
  <si>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</si>
  <si>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</si>
  <si>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</si>
  <si>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</si>
  <si>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</si>
  <si>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</si>
  <si>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</si>
  <si>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</si>
  <si>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</si>
  <si>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</si>
  <si>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</si>
  <si>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</si>
  <si>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</si>
  <si>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</si>
  <si>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</si>
  <si>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</si>
  <si>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</si>
  <si>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</si>
  <si>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</si>
  <si>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</si>
  <si>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</si>
  <si>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</si>
  <si>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</si>
  <si>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</si>
  <si>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</si>
  <si>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</si>
  <si>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</si>
  <si>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</si>
  <si>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</si>
  <si>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</si>
  <si>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</si>
  <si>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</si>
  <si>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</si>
  <si>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</si>
  <si>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</si>
  <si>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</si>
  <si>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</si>
  <si>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</si>
  <si>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</si>
  <si>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</si>
  <si>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</si>
  <si>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</si>
  <si>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</si>
  <si>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</si>
  <si>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</si>
  <si>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</si>
  <si>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</si>
  <si>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</si>
  <si>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</si>
  <si>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</si>
  <si>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</si>
  <si>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</si>
  <si>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</si>
  <si>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</si>
  <si>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</si>
  <si>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</si>
  <si>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</si>
  <si>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</si>
  <si>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</si>
  <si>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</si>
  <si>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</si>
  <si>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</si>
  <si>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</si>
  <si>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</si>
  <si>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</si>
  <si>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</si>
  <si>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</si>
  <si>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</si>
  <si>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</si>
  <si>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</si>
  <si>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</si>
  <si>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</si>
  <si>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</si>
  <si>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</si>
  <si>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</si>
  <si>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</si>
  <si>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</si>
  <si>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</si>
  <si>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</si>
  <si>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</si>
  <si>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</si>
  <si>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</si>
  <si>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</si>
  <si>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</si>
  <si>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</si>
  <si>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</si>
  <si>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</si>
  <si>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</si>
  <si>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</si>
  <si>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</si>
  <si>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</si>
  <si>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</si>
  <si>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</si>
  <si>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</si>
  <si>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</si>
  <si>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</si>
  <si>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</si>
  <si>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</si>
  <si>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</si>
  <si>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</si>
  <si>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</si>
  <si>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</si>
  <si>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</si>
  <si>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</si>
  <si>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</si>
  <si>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</si>
  <si>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</si>
  <si>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</si>
  <si>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</si>
  <si>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</si>
  <si>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</si>
  <si>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</si>
  <si>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</si>
  <si>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</si>
  <si>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</si>
  <si>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</si>
  <si>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</si>
  <si>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</si>
  <si>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</si>
  <si>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</si>
  <si>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</si>
  <si>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</si>
  <si>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</si>
  <si>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</si>
  <si>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</si>
  <si>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</si>
  <si>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</si>
  <si>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</si>
  <si>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</si>
  <si>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</si>
  <si>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</si>
  <si>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</si>
  <si>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</si>
  <si>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</si>
  <si>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</si>
  <si>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</si>
  <si>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</si>
  <si>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</si>
  <si>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</si>
  <si>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</si>
  <si>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</si>
  <si>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</si>
  <si>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</si>
  <si>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</si>
  <si>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</si>
  <si>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</si>
  <si>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</si>
  <si>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</si>
  <si>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</si>
  <si>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</si>
  <si>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</si>
  <si>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</si>
  <si>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</si>
  <si>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</si>
  <si>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</si>
  <si>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</si>
  <si>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</si>
  <si>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</si>
  <si>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</si>
  <si>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</si>
  <si>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</si>
  <si>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</si>
  <si>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</si>
  <si>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</si>
  <si>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</si>
  <si>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</si>
  <si>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</si>
  <si>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</si>
  <si>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</si>
  <si>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</si>
  <si>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</si>
  <si>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</si>
  <si>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</si>
  <si>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</si>
  <si>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</si>
  <si>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</si>
  <si>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</si>
  <si>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</si>
  <si>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</si>
  <si>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</si>
  <si>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</si>
  <si>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</si>
  <si>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</si>
  <si>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</si>
  <si>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</si>
  <si>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</si>
  <si>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</si>
  <si>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</si>
  <si>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</si>
  <si>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</si>
  <si>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</si>
  <si>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</si>
  <si>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</si>
  <si>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</si>
  <si>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</si>
  <si>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</si>
  <si>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</si>
  <si>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</si>
  <si>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</si>
  <si>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</si>
  <si>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</si>
  <si>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</si>
  <si>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</si>
  <si>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</si>
  <si>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</si>
  <si>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</si>
  <si>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</si>
  <si>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</si>
  <si>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</si>
  <si>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</si>
  <si>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</si>
  <si>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</si>
  <si>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</si>
  <si>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</si>
  <si>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</si>
  <si>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</si>
  <si>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</si>
  <si>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</si>
  <si>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</si>
  <si>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</si>
  <si>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</si>
  <si>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</si>
  <si>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</si>
  <si>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</si>
  <si>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</si>
  <si>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</si>
  <si>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</si>
  <si>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</si>
  <si>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</si>
  <si>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</si>
  <si>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</si>
  <si>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</si>
  <si>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</si>
  <si>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</si>
  <si>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</si>
  <si>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</si>
  <si>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</si>
  <si>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</si>
  <si>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</si>
  <si>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</si>
  <si>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</si>
  <si>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</si>
  <si>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</si>
  <si>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</si>
  <si>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</si>
  <si>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</si>
  <si>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</si>
  <si>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</si>
  <si>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</si>
  <si>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</si>
  <si>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</si>
  <si>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</si>
  <si>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</si>
  <si>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</si>
  <si>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</si>
  <si>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</si>
  <si>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</si>
  <si>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</si>
  <si>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</si>
  <si>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</si>
  <si>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</si>
  <si>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</si>
  <si>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</si>
  <si>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</si>
  <si>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</si>
  <si>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</si>
  <si>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</si>
  <si>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</si>
  <si>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</si>
  <si>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</si>
  <si>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</si>
  <si>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</si>
  <si>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</si>
  <si>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</si>
  <si>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</si>
  <si>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</si>
  <si>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</si>
  <si>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</si>
  <si>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</si>
  <si>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</si>
  <si>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</si>
  <si>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</si>
  <si>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</si>
  <si>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</si>
  <si>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</si>
  <si>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</si>
  <si>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</si>
  <si>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</si>
  <si>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</si>
  <si>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</si>
  <si>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</si>
  <si>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</si>
  <si>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</si>
  <si>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</si>
  <si>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</si>
  <si>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</si>
  <si>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</si>
  <si>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</si>
  <si>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</si>
  <si>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</si>
  <si>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</si>
  <si>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</si>
  <si>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</si>
  <si>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</si>
  <si>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</si>
  <si>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</si>
  <si>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</si>
  <si>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</si>
  <si>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</si>
  <si>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</si>
  <si>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</si>
  <si>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</si>
  <si>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</si>
  <si>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</si>
  <si>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</si>
  <si>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</si>
  <si>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</si>
  <si>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</si>
  <si>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</si>
  <si>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</si>
  <si>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</si>
  <si>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</si>
  <si>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</si>
  <si>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</si>
  <si>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</si>
  <si>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</si>
  <si>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</si>
  <si>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</si>
  <si>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</si>
  <si>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</si>
  <si>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</si>
  <si>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</si>
  <si>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</si>
  <si>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</si>
  <si>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</si>
  <si>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</si>
  <si>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</si>
  <si>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</si>
  <si>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</si>
  <si>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</si>
  <si>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</si>
  <si>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</si>
  <si>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</si>
  <si>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</si>
  <si>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</si>
  <si>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</si>
  <si>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</si>
  <si>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</si>
  <si>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</si>
  <si>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</si>
  <si>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</si>
  <si>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</si>
  <si>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</si>
  <si>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</si>
  <si>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</si>
  <si>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</si>
  <si>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</si>
  <si>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</si>
  <si>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</si>
  <si>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</si>
  <si>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</si>
  <si>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</si>
  <si>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</si>
  <si>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</si>
  <si>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</si>
  <si>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</si>
  <si>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</si>
  <si>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</si>
  <si>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</si>
  <si>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</si>
  <si>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</si>
  <si>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</si>
  <si>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</si>
  <si>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</si>
  <si>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</si>
  <si>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</si>
  <si>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</si>
  <si>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</si>
  <si>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</si>
  <si>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</si>
  <si>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</si>
  <si>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</si>
  <si>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</si>
  <si>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</si>
  <si>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</si>
  <si>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</si>
  <si>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</si>
  <si>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</si>
  <si>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</si>
  <si>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</si>
  <si>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</si>
  <si>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</si>
  <si>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</si>
  <si>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</si>
  <si>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</si>
  <si>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</si>
  <si>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</si>
  <si>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</si>
  <si>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</si>
  <si>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</si>
  <si>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</si>
  <si>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</si>
  <si>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</si>
  <si>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</si>
  <si>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</si>
  <si>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</si>
  <si>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</si>
  <si>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</si>
  <si>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</si>
  <si>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</si>
  <si>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</si>
  <si>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</si>
  <si>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</si>
  <si>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</si>
  <si>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</si>
  <si>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</si>
  <si>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</si>
  <si>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</si>
  <si>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</si>
  <si>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</si>
  <si>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</si>
  <si>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</si>
  <si>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</si>
  <si>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</si>
  <si>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</si>
  <si>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</si>
  <si>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</si>
  <si>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</si>
  <si>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</si>
  <si>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</si>
  <si>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</si>
  <si>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</si>
  <si>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</si>
  <si>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</si>
  <si>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</si>
  <si>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</si>
  <si>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</si>
  <si>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</si>
  <si>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</si>
  <si>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</si>
  <si>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</si>
  <si>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</si>
  <si>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</si>
  <si>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</si>
  <si>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</si>
  <si>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</si>
  <si>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</si>
  <si>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</si>
  <si>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</si>
  <si>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</si>
  <si>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</si>
  <si>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</si>
  <si>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</si>
  <si>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</si>
  <si>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</si>
  <si>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</si>
  <si>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</si>
  <si>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</si>
  <si>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</si>
  <si>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</si>
  <si>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</si>
  <si>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</si>
  <si>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</si>
  <si>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</si>
  <si>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</si>
  <si>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</si>
  <si>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</si>
  <si>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</si>
  <si>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</si>
  <si>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</si>
  <si>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</si>
  <si>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</si>
  <si>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</si>
  <si>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</si>
  <si>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</si>
  <si>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</si>
  <si>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</si>
  <si>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</si>
  <si>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</si>
  <si>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</si>
  <si>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</si>
  <si>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</si>
  <si>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</si>
  <si>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</si>
  <si>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</si>
  <si>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</si>
  <si>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</si>
  <si>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</si>
  <si>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</si>
  <si>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</si>
  <si>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</si>
  <si>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</si>
  <si>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</si>
  <si>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</si>
  <si>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</si>
  <si>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</si>
  <si>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</si>
  <si>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</si>
  <si>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</si>
  <si>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</si>
  <si>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</si>
  <si>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</si>
  <si>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</si>
  <si>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</si>
  <si>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</si>
  <si>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</si>
  <si>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</si>
  <si>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</si>
  <si>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</si>
  <si>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</si>
  <si>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</si>
  <si>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</si>
  <si>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</si>
  <si>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</si>
  <si>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</si>
  <si>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</si>
  <si>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</si>
  <si>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</si>
  <si>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</si>
  <si>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</si>
  <si>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</si>
  <si>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</si>
  <si>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</si>
  <si>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</si>
  <si>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</si>
  <si>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</si>
  <si>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</si>
  <si>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</si>
  <si>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</si>
  <si>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</si>
  <si>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</si>
  <si>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</si>
  <si>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</si>
  <si>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</si>
  <si>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</si>
  <si>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</si>
  <si>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</si>
  <si>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</si>
  <si>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</si>
  <si>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</si>
  <si>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</si>
  <si>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</si>
  <si>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</si>
  <si>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</si>
  <si>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</si>
  <si>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</si>
  <si>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</si>
  <si>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</si>
  <si>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</si>
  <si>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</si>
  <si>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</si>
  <si>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</si>
  <si>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</si>
  <si>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</si>
  <si>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</si>
  <si>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</si>
  <si>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</si>
  <si>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</si>
  <si>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</si>
  <si>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</si>
  <si>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</si>
  <si>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</si>
  <si>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</si>
  <si>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</si>
  <si>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</si>
  <si>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</si>
  <si>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</si>
  <si>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</si>
  <si>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</si>
  <si>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</si>
  <si>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</si>
  <si>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</si>
  <si>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</si>
  <si>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</si>
  <si>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</si>
  <si>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</si>
  <si>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</si>
  <si>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</si>
  <si>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</si>
  <si>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</si>
  <si>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</si>
  <si>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</si>
  <si>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</si>
  <si>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</si>
  <si>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</si>
  <si>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</si>
  <si>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</si>
  <si>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</si>
  <si>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</si>
  <si>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</si>
  <si>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</si>
  <si>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</si>
  <si>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</si>
  <si>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</si>
  <si>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</si>
  <si>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</si>
  <si>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</si>
  <si>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</si>
  <si>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</si>
  <si>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</si>
  <si>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</si>
  <si>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</si>
  <si>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</si>
  <si>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</si>
  <si>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</si>
  <si>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</si>
  <si>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</si>
  <si>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</si>
  <si>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</si>
  <si>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</si>
  <si>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</si>
  <si>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</si>
  <si>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</si>
  <si>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</si>
  <si>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</si>
  <si>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</si>
  <si>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</si>
  <si>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</si>
  <si>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</si>
  <si>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</si>
  <si>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</si>
  <si>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</si>
  <si>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</si>
  <si>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</si>
  <si>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</si>
  <si>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</si>
  <si>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</si>
  <si>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</si>
  <si>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</si>
  <si>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</si>
  <si>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</si>
  <si>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</si>
  <si>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</si>
  <si>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</si>
  <si>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</si>
  <si>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</si>
  <si>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</si>
  <si>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</si>
  <si>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</si>
  <si>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</si>
  <si>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</si>
  <si>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</si>
  <si>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</si>
  <si>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</si>
  <si>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</si>
  <si>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</si>
  <si>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</si>
  <si>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</si>
  <si>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</si>
  <si>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</si>
  <si>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</si>
  <si>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</si>
  <si>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</si>
  <si>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</si>
  <si>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</si>
  <si>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</si>
  <si>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</si>
  <si>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</si>
  <si>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</si>
  <si>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</si>
  <si>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</si>
  <si>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</si>
  <si>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</si>
  <si>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</si>
  <si>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</si>
  <si>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</si>
  <si>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</si>
  <si>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</si>
  <si>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</si>
  <si>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</si>
  <si>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</si>
  <si>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</si>
  <si>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</si>
  <si>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</si>
  <si>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</si>
  <si>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</si>
  <si>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</si>
  <si>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</si>
  <si>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</si>
  <si>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</si>
  <si>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</si>
  <si>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</si>
  <si>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</si>
  <si>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</si>
  <si>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</si>
  <si>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</si>
  <si>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</si>
  <si>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</si>
  <si>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</si>
  <si>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</si>
  <si>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</si>
  <si>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</si>
  <si>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</si>
  <si>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</si>
  <si>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</si>
  <si>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</si>
  <si>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</si>
  <si>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</si>
  <si>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</si>
  <si>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</si>
  <si>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</si>
  <si>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</si>
  <si>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</si>
  <si>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</si>
  <si>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</si>
  <si>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</si>
  <si>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</si>
  <si>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</si>
  <si>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</si>
  <si>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</si>
  <si>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</si>
  <si>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</si>
  <si>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</si>
  <si>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</si>
  <si>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</si>
  <si>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</si>
  <si>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</si>
  <si>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</si>
  <si>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</si>
  <si>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</si>
  <si>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</si>
  <si>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</si>
  <si>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</si>
  <si>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</si>
  <si>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</si>
  <si>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</si>
  <si>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</si>
  <si>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</si>
  <si>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</si>
  <si>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</si>
  <si>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</si>
  <si>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</si>
  <si>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</si>
  <si>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</si>
  <si>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</si>
  <si>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</si>
  <si>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</si>
  <si>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</si>
  <si>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</si>
  <si>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</si>
  <si>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</si>
  <si>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</si>
  <si>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</si>
  <si>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</si>
  <si>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</si>
  <si>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</si>
  <si>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</si>
  <si>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</si>
  <si>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</si>
  <si>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</si>
  <si>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</si>
  <si>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</si>
  <si>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</si>
  <si>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</si>
  <si>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</si>
  <si>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</si>
  <si>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</si>
  <si>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</si>
  <si>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</si>
  <si>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</si>
  <si>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</si>
  <si>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</si>
  <si>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</si>
  <si>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</si>
  <si>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</si>
  <si>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</si>
  <si>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</si>
  <si>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</si>
  <si>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</si>
  <si>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</si>
  <si>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</si>
  <si>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</si>
  <si>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</si>
  <si>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</si>
  <si>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</si>
  <si>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</si>
  <si>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</si>
  <si>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</si>
  <si>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</si>
  <si>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</si>
  <si>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</si>
  <si>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</si>
  <si>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</si>
  <si>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</si>
  <si>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</si>
  <si>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</si>
  <si>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</si>
  <si>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</si>
  <si>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</si>
  <si>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</si>
  <si>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</si>
  <si>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</si>
  <si>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</si>
  <si>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</si>
  <si>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</si>
  <si>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</si>
  <si>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</si>
  <si>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</si>
  <si>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</si>
  <si>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</si>
  <si>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</si>
  <si>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</si>
  <si>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</si>
  <si>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</si>
  <si>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</si>
  <si>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</si>
  <si>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</si>
  <si>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</si>
  <si>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</si>
  <si>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</si>
  <si>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</si>
  <si>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</si>
  <si>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</si>
  <si>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</si>
  <si>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</si>
  <si>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</si>
  <si>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</si>
  <si>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</si>
  <si>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</si>
  <si>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</si>
  <si>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</si>
  <si>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</si>
  <si>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</si>
  <si>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</si>
  <si>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</si>
  <si>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</si>
  <si>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</si>
  <si>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</si>
  <si>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</si>
  <si>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</si>
  <si>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</si>
  <si>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</si>
  <si>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</si>
  <si>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</si>
  <si>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</si>
  <si>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</si>
  <si>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</si>
  <si>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</si>
  <si>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</si>
  <si>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</si>
  <si>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</si>
  <si>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</si>
  <si>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</si>
  <si>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</si>
  <si>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</si>
  <si>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</si>
  <si>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</si>
  <si>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</si>
  <si>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</si>
  <si>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</si>
  <si>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</si>
  <si>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</si>
  <si>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</si>
  <si>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</si>
  <si>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</si>
  <si>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</si>
  <si>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</si>
  <si>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</si>
  <si>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</si>
  <si>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</si>
  <si>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</si>
  <si>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</si>
  <si>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</si>
  <si>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</si>
  <si>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</si>
  <si>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</si>
  <si>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</si>
  <si>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</si>
  <si>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</si>
  <si>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</si>
  <si>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</si>
  <si>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</si>
  <si>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</si>
  <si>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</si>
  <si>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</si>
  <si>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</si>
  <si>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</si>
  <si>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</si>
  <si>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</si>
  <si>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</si>
  <si>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</si>
  <si>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</si>
  <si>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</si>
  <si>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</si>
  <si>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</si>
  <si>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</si>
  <si>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</si>
  <si>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</si>
  <si>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</si>
  <si>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</si>
  <si>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</si>
  <si>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</si>
  <si>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</si>
  <si>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</si>
  <si>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</si>
  <si>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</si>
  <si>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</si>
  <si>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</si>
  <si>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</si>
  <si>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</si>
  <si>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</si>
  <si>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</si>
  <si>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</si>
  <si>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</si>
  <si>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</si>
  <si>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</si>
  <si>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</si>
  <si>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</si>
  <si>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</si>
  <si>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</si>
  <si>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</si>
  <si>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</si>
  <si>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</si>
  <si>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</si>
  <si>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</si>
  <si>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</si>
  <si>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</si>
  <si>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</si>
  <si>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</si>
  <si>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</si>
  <si>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</si>
  <si>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</si>
  <si>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</si>
  <si>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</si>
  <si>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</si>
  <si>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</si>
  <si>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</si>
  <si>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</si>
  <si>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</si>
  <si>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</si>
  <si>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</si>
  <si>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</si>
  <si>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</si>
  <si>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</si>
  <si>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</si>
  <si>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</si>
  <si>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</si>
  <si>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</si>
  <si>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</si>
  <si>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</si>
  <si>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</si>
  <si>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</si>
  <si>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</si>
  <si>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</si>
  <si>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</si>
  <si>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</si>
  <si>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</si>
  <si>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</si>
  <si>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</si>
  <si>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</si>
  <si>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</si>
  <si>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</si>
  <si>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</si>
  <si>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</si>
  <si>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</si>
  <si>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</si>
  <si>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</si>
  <si>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</si>
  <si>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</si>
  <si>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</si>
  <si>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</si>
  <si>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</si>
  <si>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</si>
  <si>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</si>
  <si>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</si>
  <si>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</si>
  <si>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</si>
  <si>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</si>
  <si>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</si>
  <si>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</si>
  <si>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</si>
  <si>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</si>
  <si>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</si>
  <si>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</si>
  <si>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</si>
  <si>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</si>
  <si>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</si>
  <si>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</si>
  <si>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</si>
  <si>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</si>
  <si>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</si>
  <si>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</si>
  <si>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</si>
  <si>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</si>
  <si>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</si>
  <si>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</si>
  <si>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</si>
  <si>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</si>
  <si>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</si>
  <si>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</si>
  <si>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</si>
  <si>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</si>
  <si>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</si>
  <si>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</si>
  <si>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</si>
  <si>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</si>
  <si>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</si>
  <si>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</si>
  <si>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</si>
  <si>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</si>
  <si>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</si>
  <si>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</si>
  <si>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</si>
  <si>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</si>
  <si>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</si>
  <si>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</si>
  <si>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</si>
  <si>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</si>
  <si>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</si>
  <si>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</si>
  <si>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</si>
  <si>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</si>
  <si>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</si>
  <si>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</si>
  <si>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</si>
  <si>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</si>
  <si>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</si>
  <si>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</si>
  <si>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</si>
  <si>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</si>
  <si>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</si>
  <si>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</si>
  <si>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</si>
  <si>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</si>
  <si>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</si>
  <si>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</si>
  <si>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</si>
  <si>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</si>
  <si>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</si>
  <si>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</si>
  <si>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</si>
  <si>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</si>
  <si>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</si>
  <si>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</si>
  <si>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</si>
  <si>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</si>
  <si>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</si>
  <si>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</si>
  <si>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</si>
  <si>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</si>
  <si>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</si>
  <si>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</si>
  <si>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</si>
  <si>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</si>
  <si>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</si>
  <si>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</si>
  <si>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</si>
  <si>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</si>
  <si>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</si>
  <si>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</si>
  <si>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</si>
  <si>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</si>
  <si>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</si>
  <si>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</si>
  <si>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</si>
  <si>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</si>
  <si>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</si>
  <si>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</si>
  <si>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</si>
  <si>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</si>
  <si>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</si>
  <si>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</si>
  <si>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</si>
  <si>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</si>
  <si>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</si>
  <si>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</si>
  <si>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</si>
  <si>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</si>
  <si>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</si>
  <si>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</si>
  <si>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</si>
  <si>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</si>
  <si>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</si>
  <si>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</si>
  <si>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</si>
  <si>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</si>
  <si>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</si>
  <si>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</si>
  <si>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</si>
  <si>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</si>
  <si>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</si>
  <si>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</si>
  <si>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</si>
  <si>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</si>
  <si>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</si>
  <si>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</si>
  <si>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</si>
  <si>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</si>
  <si>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</si>
  <si>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</si>
  <si>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</si>
  <si>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</si>
  <si>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</si>
  <si>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</si>
  <si>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</si>
  <si>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</si>
  <si>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</si>
  <si>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</si>
  <si>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</si>
  <si>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</si>
  <si>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</si>
  <si>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</si>
  <si>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</si>
  <si>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</si>
  <si>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</si>
  <si>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</si>
  <si>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</si>
  <si>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</si>
  <si>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</si>
  <si>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</si>
  <si>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</si>
  <si>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</si>
  <si>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</si>
  <si>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</si>
  <si>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</si>
  <si>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</si>
  <si>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</si>
  <si>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</si>
  <si>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</si>
  <si>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</si>
  <si>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</si>
  <si>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</si>
  <si>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</si>
  <si>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</si>
  <si>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</si>
  <si>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</si>
  <si>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</si>
  <si>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</si>
  <si>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</si>
  <si>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</si>
  <si>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</si>
  <si>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</si>
  <si>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</si>
  <si>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</si>
  <si>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</si>
  <si>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</si>
  <si>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</si>
  <si>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</si>
  <si>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</si>
  <si>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</si>
  <si>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</si>
  <si>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</si>
  <si>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</si>
  <si>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</si>
  <si>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</si>
  <si>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</si>
  <si>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</si>
  <si>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</si>
  <si>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</si>
  <si>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</si>
  <si>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</si>
  <si>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</si>
  <si>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</si>
  <si>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</si>
  <si>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</si>
  <si>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</si>
  <si>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</si>
  <si>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</si>
  <si>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</si>
  <si>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</si>
  <si>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</si>
  <si>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</si>
  <si>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</si>
  <si>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</si>
  <si>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</si>
  <si>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</si>
  <si>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</si>
  <si>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</si>
  <si>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</si>
  <si>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</si>
  <si>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</si>
  <si>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</si>
  <si>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</si>
  <si>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</si>
  <si>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</si>
  <si>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</si>
  <si>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</si>
  <si>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</si>
  <si>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</si>
  <si>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</si>
  <si>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</si>
  <si>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</si>
  <si>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</si>
  <si>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</si>
  <si>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</si>
  <si>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</si>
  <si>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</si>
  <si>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</si>
  <si>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</si>
  <si>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</si>
  <si>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</si>
  <si>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</si>
  <si>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</si>
  <si>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</si>
  <si>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</si>
  <si>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</si>
  <si>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</si>
  <si>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</si>
  <si>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</si>
  <si>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</si>
  <si>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</si>
  <si>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</si>
  <si>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</si>
  <si>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</si>
  <si>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</si>
  <si>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</si>
  <si>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</si>
  <si>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</si>
  <si>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</si>
  <si>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</si>
  <si>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</si>
  <si>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</si>
  <si>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</si>
  <si>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</si>
  <si>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</si>
  <si>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</si>
  <si>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</si>
  <si>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</si>
  <si>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</si>
  <si>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</si>
  <si>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</si>
  <si>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</si>
  <si>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</si>
  <si>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</si>
  <si>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</si>
  <si>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</si>
  <si>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</si>
  <si>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</si>
  <si>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</si>
  <si>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</si>
  <si>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</si>
  <si>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</si>
  <si>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</si>
  <si>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</si>
  <si>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</si>
  <si>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</si>
  <si>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</si>
  <si>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</si>
  <si>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</si>
  <si>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</si>
  <si>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</si>
  <si>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</si>
  <si>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</si>
  <si>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</si>
  <si>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</si>
  <si>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</si>
  <si>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</si>
  <si>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</si>
  <si>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</si>
  <si>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</si>
  <si>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</si>
  <si>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</si>
  <si>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</si>
  <si>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</si>
  <si>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</si>
  <si>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</si>
  <si>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</si>
  <si>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</si>
  <si>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</si>
  <si>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</si>
  <si>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</si>
  <si>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</si>
  <si>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</si>
  <si>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</si>
  <si>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</si>
  <si>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</si>
  <si>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</si>
  <si>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</si>
  <si>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</si>
  <si>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</si>
  <si>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</si>
  <si>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</si>
  <si>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</si>
  <si>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</si>
  <si>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</si>
  <si>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</si>
  <si>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</si>
  <si>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</si>
  <si>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</si>
  <si>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</si>
  <si>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</si>
  <si>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</si>
  <si>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</si>
  <si>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</si>
  <si>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</si>
  <si>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</si>
  <si>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</si>
  <si>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</si>
  <si>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</si>
  <si>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</si>
  <si>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</si>
  <si>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</si>
  <si>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</si>
  <si>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</si>
  <si>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</si>
  <si>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</si>
  <si>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</si>
  <si>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</si>
  <si>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</si>
  <si>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</si>
  <si>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</si>
  <si>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</si>
  <si>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</si>
  <si>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</si>
  <si>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</si>
  <si>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</si>
  <si>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</si>
  <si>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</si>
  <si>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</si>
  <si>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</si>
  <si>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</si>
  <si>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</si>
  <si>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</si>
  <si>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</si>
  <si>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</si>
  <si>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</si>
  <si>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</si>
  <si>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</si>
  <si>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</si>
  <si>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</si>
  <si>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</si>
  <si>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</si>
  <si>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</si>
  <si>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</si>
  <si>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</si>
  <si>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</si>
  <si>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</si>
  <si>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</si>
  <si>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</si>
  <si>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</si>
  <si>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</si>
  <si>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</si>
  <si>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</si>
  <si>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</si>
  <si>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</si>
  <si>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</si>
  <si>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</si>
  <si>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</si>
  <si>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</si>
  <si>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</si>
  <si>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</si>
  <si>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</si>
  <si>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</si>
  <si>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</si>
  <si>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</si>
  <si>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</si>
  <si>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</si>
  <si>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</si>
  <si>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</si>
  <si>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</si>
  <si>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</si>
  <si>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</si>
  <si>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</si>
  <si>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</si>
  <si>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</si>
  <si>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</si>
  <si>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</si>
  <si>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</si>
  <si>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</si>
  <si>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</si>
  <si>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</si>
  <si>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</si>
  <si>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</si>
  <si>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</si>
  <si>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</si>
  <si>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</si>
  <si>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</si>
  <si>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</si>
  <si>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</si>
  <si>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</si>
  <si>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</si>
  <si>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</si>
  <si>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</si>
  <si>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</si>
  <si>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</si>
  <si>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</si>
  <si>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</si>
  <si>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</si>
  <si>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</si>
  <si>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</si>
  <si>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</si>
  <si>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</si>
  <si>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</si>
  <si>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</si>
  <si>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</si>
  <si>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</si>
  <si>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</si>
  <si>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</si>
  <si>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</si>
  <si>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</si>
  <si>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</si>
  <si>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</si>
  <si>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</si>
  <si>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</si>
  <si>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</si>
  <si>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</si>
  <si>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</si>
  <si>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</si>
  <si>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</si>
  <si>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</si>
  <si>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</si>
  <si>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</si>
  <si>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</si>
  <si>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</si>
  <si>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</si>
  <si>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</si>
  <si>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</si>
  <si>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</si>
  <si>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</si>
  <si>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</si>
  <si>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</si>
  <si>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</si>
  <si>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</si>
  <si>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</si>
  <si>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</si>
  <si>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</si>
  <si>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</si>
  <si>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</si>
  <si>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</si>
  <si>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</si>
  <si>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</si>
  <si>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</si>
  <si>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</si>
  <si>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</si>
  <si>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</si>
  <si>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</si>
  <si>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</si>
  <si>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</si>
  <si>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</si>
  <si>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</si>
  <si>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</si>
  <si>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</si>
  <si>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</si>
  <si>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</si>
  <si>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</si>
  <si>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</si>
  <si>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</si>
  <si>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</si>
  <si>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</si>
  <si>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</si>
  <si>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</si>
  <si>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</si>
  <si>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</si>
  <si>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</si>
  <si>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</si>
  <si>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</si>
  <si>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</si>
  <si>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</si>
  <si>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</si>
  <si>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</si>
  <si>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</si>
  <si>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</si>
  <si>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</si>
  <si>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</si>
  <si>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</si>
  <si>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</si>
  <si>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</si>
  <si>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</si>
  <si>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</si>
  <si>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</si>
  <si>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</si>
  <si>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</si>
  <si>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</si>
  <si>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</si>
  <si>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</si>
  <si>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</si>
  <si>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</si>
  <si>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</si>
  <si>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</si>
  <si>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</si>
  <si>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</si>
  <si>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</si>
  <si>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</si>
  <si>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</si>
  <si>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</si>
  <si>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</si>
  <si>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</si>
  <si>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</si>
  <si>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</si>
  <si>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</si>
  <si>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</si>
  <si>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</si>
  <si>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</si>
  <si>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</si>
  <si>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</si>
  <si>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</si>
  <si>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</si>
  <si>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</si>
  <si>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</si>
  <si>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</si>
  <si>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</si>
  <si>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</si>
  <si>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</si>
  <si>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</si>
  <si>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</si>
  <si>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</si>
  <si>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</si>
  <si>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</si>
  <si>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</si>
  <si>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</si>
  <si>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</si>
  <si>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</si>
  <si>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</si>
  <si>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</si>
  <si>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</si>
  <si>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</si>
  <si>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</si>
  <si>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</si>
  <si>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</si>
  <si>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</si>
  <si>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</si>
  <si>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</si>
  <si>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</si>
  <si>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</si>
  <si>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</si>
  <si>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</si>
  <si>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</si>
  <si>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</si>
  <si>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</si>
  <si>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</si>
  <si>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</si>
  <si>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</si>
  <si>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</si>
  <si>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</si>
  <si>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</si>
  <si>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</si>
  <si>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</si>
  <si>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</si>
  <si>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</si>
  <si>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</si>
  <si>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</si>
  <si>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</si>
  <si>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</si>
  <si>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</si>
  <si>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</si>
  <si>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</si>
  <si>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</si>
  <si>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</si>
  <si>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</si>
  <si>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</si>
  <si>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</si>
  <si>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</si>
  <si>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</si>
  <si>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</si>
  <si>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</si>
  <si>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</si>
  <si>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</si>
  <si>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</si>
  <si>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</si>
  <si>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</si>
  <si>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</si>
  <si>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</si>
  <si>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</si>
  <si>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</si>
  <si>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</si>
  <si>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</si>
  <si>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</si>
  <si>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</si>
  <si>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</si>
  <si>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</si>
  <si>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</si>
  <si>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</si>
  <si>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</si>
  <si>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</si>
  <si>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</si>
  <si>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</si>
  <si>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</si>
  <si>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</si>
  <si>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</si>
  <si>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</si>
  <si>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</si>
  <si>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</si>
  <si>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</si>
  <si>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</si>
  <si>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</si>
  <si>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</si>
  <si>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</si>
  <si>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</si>
  <si>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</si>
  <si>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</si>
  <si>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</si>
  <si>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</si>
  <si>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</si>
  <si>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</si>
  <si>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</si>
  <si>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</si>
  <si>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</si>
  <si>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</si>
  <si>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</si>
  <si>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</si>
  <si>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</si>
  <si>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</si>
  <si>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</si>
  <si>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</si>
  <si>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</si>
  <si>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</si>
  <si>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</si>
  <si>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</si>
  <si>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</si>
  <si>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</si>
  <si>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</si>
  <si>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</si>
  <si>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</si>
  <si>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</si>
  <si>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</si>
  <si>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</si>
  <si>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</si>
  <si>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</si>
  <si>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</si>
  <si>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</si>
  <si>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</si>
  <si>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</si>
  <si>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</si>
  <si>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</si>
  <si>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</si>
  <si>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</si>
  <si>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</si>
  <si>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</si>
  <si>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</si>
  <si>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</si>
  <si>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</si>
  <si>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</si>
  <si>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</si>
  <si>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</si>
  <si>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</si>
  <si>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</si>
  <si>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</si>
  <si>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</si>
  <si>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</si>
  <si>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</si>
  <si>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</si>
  <si>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</si>
  <si>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</si>
  <si>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</si>
  <si>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</si>
  <si>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</si>
  <si>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</si>
  <si>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</si>
  <si>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</si>
  <si>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</si>
  <si>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</si>
  <si>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</si>
  <si>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</si>
  <si>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</si>
  <si>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</si>
  <si>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</si>
  <si>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</si>
  <si>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</si>
  <si>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</si>
  <si>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</si>
  <si>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</si>
  <si>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</si>
  <si>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</si>
  <si>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</si>
  <si>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</si>
  <si>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</si>
  <si>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</si>
  <si>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</si>
  <si>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</si>
  <si>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</si>
  <si>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</si>
  <si>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</si>
  <si>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</si>
  <si>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</si>
  <si>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</si>
  <si>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</si>
  <si>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</si>
  <si>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</si>
  <si>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</si>
  <si>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</si>
  <si>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</si>
  <si>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</si>
  <si>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</si>
  <si>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</si>
  <si>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</si>
  <si>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</si>
  <si>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</si>
  <si>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</si>
  <si>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</si>
  <si>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</si>
  <si>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</si>
  <si>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</si>
  <si>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</si>
  <si>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</si>
  <si>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</si>
  <si>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</si>
  <si>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</si>
  <si>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</si>
  <si>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</si>
  <si>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</si>
  <si>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</si>
  <si>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</si>
  <si>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</si>
  <si>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</si>
  <si>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</si>
  <si>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</si>
  <si>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</si>
  <si>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</si>
  <si>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</si>
  <si>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</si>
  <si>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</si>
  <si>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</si>
  <si>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</si>
  <si>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</si>
  <si>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</si>
  <si>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</si>
  <si>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</si>
  <si>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</si>
  <si>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</si>
  <si>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</si>
  <si>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</si>
  <si>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</si>
  <si>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</si>
  <si>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</si>
  <si>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</si>
  <si>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</si>
  <si>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</si>
  <si>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</si>
  <si>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</si>
  <si>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</si>
  <si>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</si>
  <si>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</si>
  <si>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</si>
  <si>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</si>
  <si>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</si>
  <si>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</si>
  <si>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</si>
  <si>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</si>
  <si>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</si>
  <si>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</si>
  <si>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</si>
  <si>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</si>
  <si>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</si>
  <si>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</si>
  <si>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</si>
  <si>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</si>
  <si>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</si>
  <si>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</si>
  <si>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</si>
  <si>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</si>
  <si>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</si>
  <si>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</si>
  <si>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</si>
  <si>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</si>
  <si>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</si>
  <si>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</si>
  <si>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</si>
  <si>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</si>
  <si>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</si>
  <si>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</si>
  <si>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</si>
  <si>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</si>
  <si>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</si>
  <si>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</si>
  <si>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</si>
  <si>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</si>
  <si>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</si>
  <si>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</si>
  <si>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</si>
  <si>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</si>
  <si>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</si>
  <si>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</si>
  <si>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</si>
  <si>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</si>
  <si>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</si>
  <si>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</si>
  <si>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</si>
  <si>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</si>
  <si>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</si>
  <si>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</si>
  <si>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</si>
  <si>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</si>
  <si>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</si>
  <si>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</si>
  <si>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</si>
  <si>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</si>
  <si>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</si>
  <si>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</si>
  <si>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</si>
  <si>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</si>
  <si>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</si>
  <si>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</si>
  <si>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</si>
  <si>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</si>
  <si>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</si>
  <si>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</si>
  <si>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</si>
  <si>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</si>
  <si>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</si>
  <si>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</si>
  <si>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</si>
  <si>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</si>
  <si>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</si>
  <si>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</si>
  <si>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</si>
  <si>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</si>
  <si>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</si>
  <si>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</si>
  <si>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</si>
  <si>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</si>
  <si>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</si>
  <si>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</si>
  <si>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</si>
  <si>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</si>
  <si>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</si>
  <si>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</si>
  <si>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</si>
  <si>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</si>
  <si>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</si>
  <si>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</si>
  <si>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</si>
  <si>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</si>
  <si>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</si>
  <si>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</si>
  <si>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</si>
  <si>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</si>
  <si>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</si>
  <si>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</si>
  <si>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</si>
  <si>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</si>
  <si>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</si>
  <si>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</si>
  <si>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</si>
  <si>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</si>
  <si>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</si>
  <si>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</si>
  <si>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</si>
  <si>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</si>
  <si>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</si>
  <si>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</si>
  <si>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</si>
  <si>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</si>
  <si>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</si>
  <si>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</si>
  <si>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</si>
  <si>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</si>
  <si>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</si>
  <si>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</si>
  <si>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</si>
  <si>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</si>
  <si>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</si>
  <si>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</si>
  <si>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</si>
  <si>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</si>
  <si>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</si>
  <si>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</si>
  <si>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</si>
  <si>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</si>
  <si>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</si>
  <si>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</si>
  <si>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</si>
  <si>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</si>
  <si>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</si>
  <si>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</si>
  <si>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</si>
  <si>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</si>
  <si>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</si>
  <si>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</si>
  <si>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</si>
  <si>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</si>
  <si>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</si>
  <si>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</si>
  <si>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</si>
  <si>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</si>
  <si>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</si>
  <si>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</si>
  <si>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</si>
  <si>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</si>
  <si>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</si>
  <si>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</si>
  <si>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</si>
  <si>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</si>
  <si>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</si>
  <si>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</si>
  <si>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</si>
  <si>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</si>
  <si>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</si>
  <si>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</si>
  <si>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</si>
  <si>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</si>
  <si>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</si>
  <si>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</si>
  <si>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</si>
  <si>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</si>
  <si>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</si>
  <si>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</si>
  <si>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</si>
  <si>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</si>
  <si>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</si>
  <si>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</si>
  <si>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</si>
  <si>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</si>
  <si>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</si>
  <si>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</si>
  <si>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</si>
  <si>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</si>
  <si>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</si>
  <si>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</si>
  <si>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</si>
  <si>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</si>
  <si>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</si>
  <si>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</si>
  <si>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</si>
  <si>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</si>
  <si>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</si>
  <si>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</si>
  <si>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</si>
  <si>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</si>
  <si>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</si>
  <si>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</si>
  <si>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</si>
  <si>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</si>
  <si>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</si>
  <si>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</si>
  <si>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</si>
  <si>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</si>
  <si>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</si>
  <si>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</si>
  <si>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</si>
  <si>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</si>
  <si>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</si>
  <si>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</si>
  <si>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</si>
  <si>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</si>
  <si>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</si>
  <si>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</si>
  <si>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</si>
  <si>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</si>
  <si>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</si>
  <si>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</si>
  <si>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</si>
  <si>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</si>
  <si>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</si>
  <si>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</si>
  <si>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</si>
  <si>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</si>
  <si>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</si>
  <si>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</si>
  <si>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</si>
  <si>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</si>
  <si>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</si>
  <si>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</si>
  <si>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</si>
  <si>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</si>
  <si>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</si>
  <si>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</si>
  <si>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</si>
  <si>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</si>
  <si>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</si>
  <si>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</si>
  <si>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</si>
  <si>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</si>
  <si>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</si>
  <si>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</si>
  <si>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</si>
  <si>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</si>
  <si>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</si>
  <si>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</si>
  <si>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</si>
  <si>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</si>
  <si>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</si>
  <si>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</si>
  <si>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</si>
  <si>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</si>
  <si>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</si>
  <si>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</si>
  <si>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</si>
  <si>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</si>
  <si>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</si>
  <si>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</si>
  <si>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</si>
  <si>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</si>
  <si>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</si>
  <si>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</si>
  <si>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</si>
  <si>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</si>
  <si>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</si>
  <si>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</si>
  <si>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</si>
  <si>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</si>
  <si>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</si>
  <si>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</si>
  <si>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</si>
  <si>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</si>
  <si>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</si>
  <si>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</si>
  <si>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</si>
  <si>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</si>
  <si>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</si>
  <si>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</si>
  <si>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</si>
  <si>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</si>
  <si>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</si>
  <si>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</si>
  <si>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</si>
  <si>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</si>
  <si>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</si>
  <si>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</si>
  <si>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</si>
  <si>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</si>
  <si>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</si>
  <si>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</si>
  <si>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</si>
  <si>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</si>
  <si>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</si>
  <si>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</si>
  <si>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</si>
  <si>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</si>
  <si>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</si>
  <si>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</si>
  <si>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</si>
  <si>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</si>
  <si>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</si>
  <si>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</si>
  <si>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</si>
  <si>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</si>
  <si>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</si>
  <si>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</si>
  <si>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</si>
  <si>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</si>
  <si>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</si>
  <si>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</si>
  <si>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</si>
  <si>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</si>
  <si>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</si>
  <si>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</si>
  <si>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</si>
  <si>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</si>
  <si>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</si>
  <si>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</si>
  <si>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</si>
  <si>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</si>
  <si>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</si>
  <si>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</si>
  <si>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</si>
  <si>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</si>
  <si>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</si>
  <si>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</si>
  <si>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</si>
  <si>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</si>
  <si>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</si>
  <si>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</si>
  <si>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</si>
  <si>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</si>
  <si>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</si>
  <si>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</si>
  <si>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</si>
  <si>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</si>
  <si>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</si>
  <si>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</si>
  <si>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</si>
  <si>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</si>
  <si>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</si>
  <si>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</si>
  <si>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</si>
  <si>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</si>
  <si>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</si>
  <si>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</si>
  <si>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</si>
  <si>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</si>
  <si>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</si>
  <si>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</si>
  <si>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</si>
  <si>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</si>
  <si>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</si>
  <si>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</si>
  <si>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</si>
  <si>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</si>
  <si>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</si>
  <si>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</si>
  <si>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</si>
  <si>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</si>
  <si>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</si>
  <si>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</si>
  <si>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</si>
  <si>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</si>
  <si>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</si>
  <si>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</si>
  <si>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</si>
  <si>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</si>
  <si>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</si>
  <si>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</si>
  <si>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</si>
  <si>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</si>
  <si>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</si>
  <si>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</si>
  <si>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</si>
  <si>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</si>
  <si>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</si>
  <si>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</si>
  <si>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</si>
  <si>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</si>
  <si>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</si>
  <si>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</si>
  <si>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</si>
  <si>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</si>
  <si>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</si>
  <si>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</si>
  <si>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</si>
  <si>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</si>
  <si>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</si>
  <si>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</si>
  <si>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</si>
  <si>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</si>
  <si>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</si>
  <si>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</si>
  <si>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</si>
  <si>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</si>
  <si>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</si>
  <si>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</si>
  <si>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</si>
  <si>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</si>
  <si>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</si>
  <si>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</si>
  <si>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</si>
  <si>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</si>
  <si>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</si>
  <si>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</si>
  <si>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</si>
  <si>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</si>
  <si>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</si>
  <si>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</si>
  <si>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</si>
  <si>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</si>
  <si>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</si>
  <si>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</si>
  <si>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</si>
  <si>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</si>
  <si>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</si>
  <si>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</si>
  <si>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</si>
  <si>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</si>
  <si>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</si>
  <si>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</si>
  <si>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</si>
  <si>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</si>
  <si>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</si>
  <si>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</si>
  <si>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</si>
  <si>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</si>
  <si>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</si>
  <si>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</si>
  <si>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</si>
  <si>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</si>
  <si>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</si>
  <si>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</si>
  <si>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</si>
  <si>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</si>
  <si>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</si>
  <si>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</si>
  <si>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</si>
  <si>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</si>
  <si>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</si>
  <si>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</si>
  <si>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</si>
  <si>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</si>
  <si>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</si>
  <si>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</si>
  <si>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</si>
  <si>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</si>
  <si>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</si>
  <si>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</si>
  <si>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</si>
  <si>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</si>
  <si>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</si>
  <si>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</si>
  <si>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</si>
  <si>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</si>
  <si>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</si>
  <si>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</si>
  <si>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</si>
  <si>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</si>
  <si>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</si>
  <si>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</si>
  <si>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</si>
  <si>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</si>
  <si>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</si>
  <si>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</si>
  <si>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</si>
  <si>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</si>
  <si>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</si>
  <si>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</si>
  <si>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</si>
  <si>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</si>
  <si>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</si>
  <si>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</si>
  <si>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</si>
  <si>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</si>
  <si>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</si>
  <si>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</si>
  <si>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</si>
  <si>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</si>
  <si>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</si>
  <si>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</si>
  <si>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</si>
  <si>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</si>
  <si>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</si>
  <si>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</si>
  <si>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</si>
  <si>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</si>
  <si>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</si>
  <si>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</si>
  <si>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</si>
  <si>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</si>
  <si>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</si>
  <si>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</si>
  <si>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</si>
  <si>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</si>
  <si>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</si>
  <si>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</si>
  <si>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</si>
  <si>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</si>
  <si>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</si>
  <si>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</si>
  <si>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</si>
  <si>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</si>
  <si>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</si>
  <si>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</si>
  <si>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</si>
  <si>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</si>
  <si>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</si>
  <si>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</si>
  <si>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</si>
  <si>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</si>
  <si>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</si>
  <si>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</si>
  <si>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</si>
  <si>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</si>
  <si>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</si>
  <si>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</si>
  <si>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</si>
  <si>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</si>
  <si>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</si>
  <si>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</si>
  <si>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</si>
  <si>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</si>
  <si>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</si>
  <si>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</si>
  <si>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</si>
  <si>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</si>
  <si>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</si>
  <si>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</si>
  <si>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</si>
  <si>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</si>
  <si>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</si>
  <si>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</si>
  <si>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</si>
  <si>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</si>
  <si>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</si>
  <si>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</si>
  <si>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</si>
  <si>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</si>
  <si>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</si>
  <si>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</si>
  <si>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</si>
  <si>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</si>
  <si>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</si>
  <si>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</si>
  <si>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</si>
  <si>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</si>
  <si>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</si>
  <si>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</si>
  <si>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</si>
  <si>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</si>
  <si>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</si>
  <si>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</si>
  <si>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</si>
  <si>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</si>
  <si>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</si>
  <si>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</si>
  <si>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</si>
  <si>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</si>
  <si>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</si>
  <si>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</si>
  <si>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</si>
  <si>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</si>
  <si>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</si>
  <si>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</si>
  <si>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</si>
  <si>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</si>
  <si>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</si>
  <si>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</si>
  <si>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</si>
  <si>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</si>
  <si>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</si>
  <si>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</si>
  <si>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</si>
  <si>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</si>
  <si>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</si>
  <si>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</si>
  <si>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</si>
  <si>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</si>
  <si>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</si>
  <si>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</si>
  <si>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</si>
  <si>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</si>
  <si>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</si>
  <si>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</si>
  <si>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</si>
  <si>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</si>
  <si>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</si>
  <si>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</si>
  <si>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</si>
  <si>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</si>
  <si>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</si>
  <si>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</si>
  <si>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</si>
  <si>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</si>
  <si>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</si>
  <si>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</si>
  <si>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</si>
  <si>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</si>
  <si>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</si>
  <si>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</si>
  <si>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</si>
  <si>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</si>
  <si>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</si>
  <si>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</si>
  <si>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</si>
  <si>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</si>
  <si>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</si>
  <si>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</si>
  <si>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</si>
  <si>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</si>
  <si>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</si>
  <si>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</si>
  <si>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</si>
  <si>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</si>
  <si>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</si>
  <si>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</si>
  <si>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</si>
  <si>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</si>
  <si>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</si>
  <si>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</si>
  <si>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</si>
  <si>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</si>
  <si>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</si>
  <si>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</si>
  <si>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</si>
  <si>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</si>
  <si>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</si>
  <si>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</si>
  <si>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</si>
  <si>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</si>
  <si>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</si>
  <si>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</si>
  <si>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</si>
  <si>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</si>
  <si>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</si>
  <si>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</si>
  <si>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</si>
  <si>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</si>
  <si>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</si>
  <si>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</si>
  <si>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</si>
  <si>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</si>
  <si>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</si>
  <si>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</si>
  <si>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</si>
  <si>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</si>
  <si>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</si>
  <si>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</si>
  <si>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</si>
  <si>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</si>
  <si>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</si>
  <si>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</si>
  <si>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</si>
  <si>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</si>
  <si>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</si>
  <si>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</si>
  <si>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</si>
  <si>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</si>
  <si>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</si>
  <si>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</si>
  <si>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</si>
  <si>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</si>
  <si>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</si>
  <si>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</si>
  <si>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</si>
  <si>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</si>
  <si>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</si>
  <si>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</si>
  <si>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</si>
  <si>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</si>
  <si>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</si>
  <si>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</si>
  <si>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</si>
  <si>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</si>
  <si>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</si>
  <si>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</si>
  <si>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</si>
  <si>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</si>
  <si>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</si>
  <si>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</si>
  <si>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</si>
  <si>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</si>
  <si>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</si>
  <si>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</si>
  <si>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</si>
  <si>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</si>
  <si>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</si>
  <si>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</si>
  <si>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</si>
  <si>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</si>
  <si>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</si>
  <si>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</si>
  <si>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</si>
  <si>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</si>
  <si>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</si>
  <si>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</si>
  <si>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</si>
  <si>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</si>
  <si>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</si>
  <si>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</si>
  <si>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</si>
  <si>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</si>
  <si>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</si>
  <si>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</si>
  <si>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</si>
  <si>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</si>
  <si>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</si>
  <si>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</si>
  <si>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</si>
  <si>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</si>
  <si>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</si>
  <si>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</si>
  <si>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</si>
  <si>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</si>
  <si>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</si>
  <si>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</si>
  <si>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</si>
  <si>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</si>
  <si>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</si>
  <si>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</si>
  <si>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</si>
  <si>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</si>
  <si>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</si>
  <si>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</si>
  <si>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</si>
  <si>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</si>
  <si>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</si>
  <si>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</si>
  <si>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</si>
  <si>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</si>
  <si>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</si>
  <si>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</si>
  <si>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</si>
  <si>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</si>
  <si>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</si>
  <si>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</si>
  <si>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</si>
  <si>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</si>
  <si>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</si>
  <si>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</si>
  <si>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</si>
  <si>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</si>
  <si>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</si>
  <si>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</si>
  <si>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</si>
  <si>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</si>
  <si>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</si>
  <si>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</si>
  <si>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</si>
  <si>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</si>
  <si>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</si>
  <si>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</si>
  <si>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</si>
  <si>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</si>
  <si>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</si>
  <si>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</si>
  <si>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</si>
  <si>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</si>
  <si>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</si>
  <si>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</si>
  <si>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</si>
  <si>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</si>
  <si>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</si>
  <si>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</si>
  <si>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</si>
  <si>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</si>
  <si>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</si>
  <si>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</si>
  <si>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</si>
  <si>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</si>
  <si>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</si>
  <si>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</si>
  <si>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</si>
  <si>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</si>
  <si>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</si>
  <si>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</si>
  <si>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</si>
  <si>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</si>
  <si>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</si>
  <si>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</si>
  <si>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</si>
  <si>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</si>
  <si>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</si>
  <si>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</si>
  <si>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</si>
  <si>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</si>
  <si>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</si>
  <si>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</si>
  <si>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</si>
  <si>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</si>
  <si>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</si>
  <si>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</si>
  <si>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</si>
  <si>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</si>
  <si>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</si>
  <si>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</si>
  <si>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</si>
  <si>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</si>
  <si>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</si>
  <si>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</si>
  <si>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</si>
  <si>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</si>
  <si>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</si>
  <si>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</si>
  <si>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</si>
  <si>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</si>
  <si>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</si>
  <si>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</si>
  <si>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</si>
  <si>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</si>
  <si>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</si>
  <si>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</si>
  <si>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</si>
  <si>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</si>
  <si>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</si>
  <si>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</si>
  <si>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</si>
  <si>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</si>
  <si>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</si>
  <si>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</si>
  <si>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</si>
  <si>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</si>
  <si>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</si>
  <si>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</si>
  <si>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</si>
  <si>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</si>
  <si>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</si>
  <si>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</si>
  <si>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</si>
  <si>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</si>
  <si>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</si>
  <si>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</si>
  <si>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</si>
  <si>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</si>
  <si>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</si>
  <si>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</si>
  <si>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</si>
  <si>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</si>
  <si>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</si>
  <si>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</si>
  <si>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</si>
  <si>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</si>
  <si>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</si>
  <si>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</si>
  <si>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</si>
  <si>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</si>
  <si>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</si>
  <si>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</si>
  <si>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</si>
  <si>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</si>
  <si>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</si>
  <si>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</si>
  <si>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</si>
  <si>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</si>
  <si>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</si>
  <si>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</si>
  <si>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</si>
  <si>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</si>
  <si>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</si>
  <si>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</si>
  <si>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</si>
  <si>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</si>
  <si>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</si>
  <si>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</si>
  <si>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</si>
  <si>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</si>
  <si>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</si>
  <si>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</si>
  <si>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</si>
  <si>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</si>
  <si>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</si>
  <si>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</si>
  <si>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</si>
  <si>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</si>
  <si>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</si>
  <si>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</si>
  <si>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</si>
  <si>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</si>
  <si>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</si>
  <si>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</si>
  <si>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</si>
  <si>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</si>
  <si>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</si>
  <si>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</si>
  <si>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</si>
  <si>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</si>
  <si>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</si>
  <si>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</si>
  <si>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</si>
  <si>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</si>
  <si>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</si>
  <si>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</si>
  <si>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</si>
  <si>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</si>
  <si>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</si>
  <si>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</si>
  <si>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</si>
  <si>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</si>
  <si>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</si>
  <si>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</si>
  <si>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</si>
  <si>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</si>
  <si>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</si>
  <si>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</si>
  <si>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</si>
  <si>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</si>
  <si>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</si>
  <si>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</si>
  <si>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</si>
  <si>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</si>
  <si>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</si>
  <si>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</si>
  <si>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</si>
  <si>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</si>
  <si>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</si>
  <si>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</si>
  <si>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</si>
  <si>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</si>
  <si>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</si>
  <si>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</si>
  <si>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</si>
  <si>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</si>
  <si>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</si>
  <si>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</si>
  <si>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</si>
  <si>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</si>
  <si>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</si>
  <si>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</si>
  <si>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</si>
  <si>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</si>
  <si>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</si>
  <si>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</si>
  <si>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</si>
  <si>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</si>
  <si>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</si>
  <si>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</si>
  <si>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</si>
  <si>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</si>
  <si>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</si>
  <si>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</si>
  <si>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</si>
  <si>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</si>
  <si>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</si>
  <si>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</si>
  <si>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</si>
  <si>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</si>
  <si>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</si>
  <si>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</si>
  <si>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</si>
  <si>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</si>
  <si>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</si>
  <si>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</si>
  <si>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</si>
  <si>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</si>
  <si>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</si>
  <si>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</si>
  <si>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</si>
  <si>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</si>
  <si>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</si>
  <si>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</si>
  <si>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</si>
  <si>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</si>
  <si>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</si>
  <si>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</si>
  <si>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</si>
  <si>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</si>
  <si>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</si>
  <si>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</si>
  <si>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</si>
  <si>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</si>
  <si>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</si>
  <si>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</si>
  <si>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</si>
  <si>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</si>
  <si>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</si>
  <si>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</si>
  <si>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</si>
  <si>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</si>
  <si>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</si>
  <si>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</si>
  <si>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</si>
  <si>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</si>
  <si>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</si>
  <si>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</si>
  <si>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</si>
  <si>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</si>
  <si>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</si>
  <si>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</si>
  <si>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</si>
  <si>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</si>
  <si>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</si>
  <si>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</si>
  <si>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</si>
  <si>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</si>
  <si>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</si>
  <si>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</si>
  <si>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</si>
  <si>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</si>
  <si>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</si>
  <si>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</si>
  <si>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</si>
  <si>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</si>
  <si>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</si>
  <si>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</si>
  <si>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</si>
  <si>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</si>
  <si>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</si>
  <si>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</si>
  <si>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</si>
  <si>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</si>
  <si>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</si>
  <si>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</si>
  <si>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</si>
  <si>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</si>
  <si>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</si>
  <si>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</si>
  <si>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</si>
  <si>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</si>
  <si>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</si>
  <si>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</si>
  <si>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</si>
  <si>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</si>
  <si>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</si>
  <si>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</si>
  <si>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</si>
  <si>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</si>
  <si>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</si>
  <si>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</si>
  <si>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</si>
  <si>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</si>
  <si>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</si>
  <si>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</si>
  <si>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</si>
  <si>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</si>
  <si>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</si>
  <si>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</si>
  <si>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</si>
  <si>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</si>
  <si>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</si>
  <si>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</si>
  <si>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</si>
  <si>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</si>
  <si>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</si>
  <si>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</si>
  <si>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</si>
  <si>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</si>
  <si>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</si>
  <si>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</si>
  <si>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</si>
  <si>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</si>
  <si>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</si>
  <si>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</si>
  <si>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</si>
  <si>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</si>
  <si>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</si>
  <si>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</si>
  <si>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</si>
  <si>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</si>
  <si>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</si>
  <si>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</si>
  <si>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</si>
  <si>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</si>
  <si>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</si>
  <si>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</si>
  <si>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</si>
  <si>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</si>
  <si>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</si>
  <si>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</si>
  <si>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</si>
  <si>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</si>
  <si>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</si>
  <si>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</si>
  <si>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</si>
  <si>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</si>
  <si>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</si>
  <si>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</si>
  <si>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</si>
  <si>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</si>
  <si>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</si>
  <si>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</si>
  <si>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</si>
  <si>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</si>
  <si>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</si>
  <si>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</si>
  <si>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</si>
  <si>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</si>
  <si>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</si>
  <si>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</si>
  <si>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</si>
  <si>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</si>
  <si>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</si>
  <si>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</si>
  <si>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</si>
  <si>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</si>
  <si>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</si>
  <si>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</si>
  <si>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</si>
  <si>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</si>
  <si>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</si>
  <si>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</si>
  <si>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</si>
  <si>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</si>
  <si>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</si>
  <si>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</si>
  <si>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</si>
  <si>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</si>
  <si>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</si>
  <si>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</si>
  <si>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</si>
  <si>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</si>
  <si>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</si>
  <si>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</si>
  <si>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</si>
  <si>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</si>
  <si>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</si>
  <si>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</si>
  <si>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</si>
  <si>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</si>
  <si>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</si>
  <si>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</si>
  <si>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</si>
  <si>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</si>
  <si>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</si>
  <si>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</si>
  <si>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</si>
  <si>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</si>
  <si>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</si>
  <si>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</si>
  <si>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</si>
  <si>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</si>
  <si>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</si>
  <si>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</si>
  <si>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</si>
  <si>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</si>
  <si>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</si>
  <si>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</si>
  <si>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</si>
  <si>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</si>
  <si>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</si>
  <si>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</si>
  <si>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</si>
  <si>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</si>
  <si>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</si>
  <si>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</si>
  <si>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</si>
  <si>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</si>
  <si>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</si>
  <si>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</si>
  <si>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</si>
  <si>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</si>
  <si>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</si>
  <si>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</si>
  <si>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</si>
  <si>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</si>
  <si>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</si>
  <si>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</si>
  <si>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</si>
  <si>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</si>
  <si>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</si>
  <si>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</si>
  <si>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</si>
  <si>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</si>
  <si>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</si>
  <si>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</si>
  <si>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</si>
  <si>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</si>
  <si>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</si>
  <si>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</si>
  <si>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</si>
  <si>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</si>
  <si>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</si>
  <si>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</si>
  <si>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</si>
  <si>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</si>
  <si>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</si>
  <si>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</si>
  <si>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</si>
  <si>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</si>
  <si>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</si>
  <si>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</si>
  <si>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</si>
  <si>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</si>
  <si>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</si>
  <si>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</si>
  <si>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</si>
  <si>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</si>
  <si>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</si>
  <si>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</si>
  <si>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</si>
  <si>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</si>
  <si>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</si>
  <si>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</si>
  <si>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</si>
  <si>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</si>
  <si>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</si>
  <si>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</si>
  <si>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</si>
  <si>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</si>
  <si>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</si>
  <si>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</si>
  <si>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</si>
  <si>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</si>
  <si>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</si>
  <si>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</si>
  <si>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</si>
  <si>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</si>
  <si>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</si>
  <si>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</si>
  <si>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</si>
  <si>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</si>
  <si>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</si>
  <si>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</si>
  <si>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</si>
  <si>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</si>
  <si>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</si>
  <si>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</si>
  <si>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</si>
  <si>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</si>
  <si>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</si>
  <si>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</si>
  <si>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</si>
  <si>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</si>
  <si>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</si>
  <si>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</si>
  <si>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</si>
  <si>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</si>
  <si>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</si>
  <si>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</si>
  <si>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</si>
  <si>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</si>
  <si>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</si>
  <si>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</si>
  <si>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</si>
  <si>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</si>
  <si>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</si>
  <si>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</si>
  <si>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</si>
  <si>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</si>
  <si>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</si>
  <si>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</si>
  <si>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</si>
  <si>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</si>
  <si>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</si>
  <si>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</si>
  <si>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</si>
  <si>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</si>
  <si>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</si>
  <si>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</si>
  <si>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</si>
  <si>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</si>
  <si>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</si>
  <si>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</si>
  <si>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</si>
  <si>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</si>
  <si>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</si>
  <si>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</si>
  <si>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</si>
  <si>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</si>
  <si>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</si>
  <si>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</si>
  <si>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</si>
  <si>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</si>
  <si>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</si>
  <si>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</si>
  <si>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</si>
  <si>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</si>
  <si>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</si>
  <si>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</si>
  <si>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</si>
  <si>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</si>
  <si>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</si>
  <si>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</si>
  <si>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</si>
  <si>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</si>
  <si>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</si>
  <si>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</si>
  <si>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</si>
  <si>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</si>
  <si>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</si>
  <si>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</si>
  <si>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</si>
  <si>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</si>
  <si>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</si>
  <si>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</si>
  <si>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</si>
  <si>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</si>
  <si>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</si>
  <si>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</si>
  <si>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</si>
  <si>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</si>
  <si>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</si>
  <si>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</si>
  <si>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</si>
  <si>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</si>
  <si>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</si>
  <si>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</si>
  <si>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</si>
  <si>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</si>
  <si>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</si>
  <si>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</si>
  <si>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</si>
  <si>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</si>
  <si>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</si>
  <si>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</si>
  <si>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</si>
  <si>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</si>
  <si>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</si>
  <si>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</si>
  <si>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</si>
  <si>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</si>
  <si>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</si>
  <si>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</si>
  <si>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</si>
  <si>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</si>
  <si>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</si>
  <si>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</si>
  <si>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</si>
  <si>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</si>
  <si>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</si>
  <si>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</si>
  <si>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</si>
  <si>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</si>
  <si>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</si>
  <si>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</si>
  <si>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</si>
  <si>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</si>
  <si>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</si>
  <si>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</si>
  <si>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</si>
  <si>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</si>
  <si>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</si>
  <si>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</si>
  <si>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</si>
  <si>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</si>
  <si>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</si>
  <si>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</si>
  <si>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</si>
  <si>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</si>
  <si>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</si>
  <si>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</si>
  <si>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</si>
  <si>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</si>
  <si>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</si>
  <si>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</si>
  <si>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</si>
  <si>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</si>
  <si>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</si>
  <si>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</si>
  <si>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</si>
  <si>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</si>
  <si>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</si>
  <si>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</si>
  <si>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</si>
  <si>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</si>
  <si>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</si>
  <si>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</si>
  <si>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</si>
  <si>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</si>
  <si>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</si>
  <si>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</si>
  <si>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</si>
  <si>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</si>
  <si>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</si>
  <si>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</si>
  <si>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</si>
  <si>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</si>
  <si>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</si>
  <si>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</si>
  <si>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</si>
  <si>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</si>
  <si>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</si>
  <si>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</si>
  <si>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</si>
  <si>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</si>
  <si>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</si>
  <si>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</si>
  <si>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</si>
  <si>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</si>
  <si>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</si>
  <si>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</si>
  <si>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</si>
  <si>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</si>
  <si>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</si>
  <si>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</si>
  <si>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</si>
  <si>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</si>
  <si>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</si>
  <si>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</si>
  <si>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</si>
  <si>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</si>
  <si>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</si>
  <si>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</si>
  <si>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</si>
  <si>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</si>
  <si>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</si>
  <si>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</si>
  <si>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</si>
  <si>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</si>
  <si>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</si>
  <si>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</si>
  <si>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</si>
  <si>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</si>
  <si>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</si>
  <si>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</si>
  <si>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</si>
  <si>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</si>
  <si>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</si>
  <si>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</si>
  <si>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</si>
  <si>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</si>
  <si>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</si>
  <si>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</si>
  <si>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</si>
  <si>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</si>
  <si>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</si>
  <si>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</si>
  <si>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</si>
  <si>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</si>
  <si>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</si>
  <si>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</si>
  <si>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</si>
  <si>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</si>
  <si>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</si>
  <si>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</si>
  <si>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</si>
  <si>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</si>
  <si>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</si>
  <si>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</si>
  <si>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</si>
  <si>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</si>
  <si>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</si>
  <si>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</si>
  <si>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</si>
  <si>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</si>
  <si>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</si>
  <si>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</si>
  <si>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</si>
  <si>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</si>
  <si>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</si>
  <si>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</si>
  <si>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</si>
  <si>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</si>
  <si>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</si>
  <si>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</si>
  <si>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</si>
  <si>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</si>
  <si>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</si>
  <si>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</si>
  <si>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</si>
  <si>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</si>
  <si>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</si>
  <si>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</si>
  <si>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</si>
  <si>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</si>
  <si>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</si>
  <si>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</si>
  <si>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</si>
  <si>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</si>
  <si>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</si>
  <si>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</si>
  <si>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</si>
  <si>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</si>
  <si>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</si>
  <si>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</si>
  <si>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</si>
  <si>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</si>
  <si>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</si>
  <si>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</si>
  <si>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</si>
  <si>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</si>
  <si>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</si>
  <si>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</si>
  <si>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</si>
  <si>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</si>
  <si>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</si>
  <si>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</si>
  <si>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</si>
  <si>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</si>
  <si>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</si>
  <si>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</si>
  <si>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</si>
  <si>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</si>
  <si>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</si>
  <si>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</si>
  <si>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</si>
  <si>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</si>
  <si>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</si>
  <si>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</si>
  <si>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</si>
  <si>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</si>
  <si>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</si>
  <si>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</si>
  <si>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</si>
  <si>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</si>
  <si>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</si>
  <si>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</si>
  <si>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</si>
  <si>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</si>
  <si>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</si>
  <si>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</si>
  <si>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</si>
  <si>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</si>
  <si>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</si>
  <si>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</si>
  <si>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</si>
  <si>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</si>
  <si>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</si>
  <si>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</si>
  <si>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</si>
  <si>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</si>
  <si>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</si>
  <si>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</si>
  <si>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</si>
  <si>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</si>
  <si>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</si>
  <si>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</si>
  <si>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</si>
  <si>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</si>
  <si>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</si>
  <si>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</si>
  <si>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</si>
  <si>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</si>
  <si>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</si>
  <si>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</si>
  <si>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</si>
  <si>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</si>
  <si>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</si>
  <si>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</si>
  <si>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</si>
  <si>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</si>
  <si>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</si>
  <si>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</si>
  <si>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</si>
  <si>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</si>
  <si>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</si>
  <si>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</si>
  <si>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</si>
  <si>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</si>
  <si>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</si>
  <si>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</si>
  <si>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</si>
  <si>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</si>
  <si>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</si>
  <si>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</si>
  <si>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</si>
  <si>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</si>
  <si>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</si>
  <si>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</si>
  <si>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</si>
  <si>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</si>
  <si>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</si>
  <si>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</si>
  <si>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</si>
  <si>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</si>
  <si>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</si>
  <si>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</si>
  <si>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</si>
  <si>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</si>
  <si>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</si>
  <si>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</si>
  <si>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</si>
  <si>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</si>
  <si>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</si>
  <si>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</si>
  <si>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</si>
  <si>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</si>
  <si>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</si>
  <si>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</si>
  <si>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</si>
  <si>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</si>
  <si>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</si>
  <si>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</si>
  <si>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</si>
  <si>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</si>
  <si>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</si>
  <si>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</si>
  <si>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</si>
  <si>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</si>
  <si>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</si>
  <si>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</si>
  <si>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</si>
  <si>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</si>
  <si>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</si>
  <si>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</si>
  <si>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</si>
  <si>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</si>
  <si>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</si>
  <si>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</si>
  <si>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</si>
  <si>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</si>
  <si>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</si>
  <si>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</si>
  <si>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</si>
  <si>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</si>
  <si>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</si>
  <si>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</si>
  <si>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</si>
  <si>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</si>
  <si>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</si>
  <si>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</si>
  <si>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</si>
  <si>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</si>
  <si>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</si>
  <si>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</si>
  <si>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</si>
  <si>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</si>
  <si>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</si>
  <si>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</si>
  <si>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</si>
  <si>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</si>
  <si>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</si>
  <si>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</si>
  <si>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</si>
  <si>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</si>
  <si>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</si>
  <si>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</si>
  <si>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</si>
  <si>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</si>
  <si>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</si>
  <si>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</si>
  <si>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</si>
  <si>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</si>
  <si>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</si>
  <si>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</si>
  <si>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</si>
  <si>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</si>
  <si>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</si>
  <si>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</si>
  <si>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</si>
  <si>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</si>
  <si>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</si>
  <si>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</si>
  <si>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</si>
  <si>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</si>
  <si>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</si>
  <si>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</si>
  <si>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</si>
  <si>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</si>
  <si>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</si>
  <si>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</si>
  <si>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</si>
  <si>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</si>
  <si>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</si>
  <si>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</si>
  <si>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</si>
  <si>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</si>
  <si>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</si>
  <si>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</si>
  <si>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</si>
  <si>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</si>
  <si>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</si>
  <si>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</si>
  <si>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</si>
  <si>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</si>
  <si>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</si>
  <si>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</si>
  <si>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</si>
  <si>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</si>
  <si>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</si>
  <si>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</si>
  <si>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</si>
  <si>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</si>
  <si>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</si>
  <si>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</si>
  <si>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</si>
  <si>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</si>
  <si>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</si>
  <si>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</si>
  <si>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</si>
  <si>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</si>
  <si>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</si>
  <si>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</si>
  <si>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</si>
  <si>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</si>
  <si>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</si>
  <si>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</si>
  <si>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</si>
  <si>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</si>
  <si>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</si>
  <si>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</si>
  <si>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</si>
  <si>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</si>
  <si>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</si>
  <si>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</si>
  <si>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</si>
  <si>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</si>
  <si>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</si>
  <si>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</si>
  <si>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</si>
  <si>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</si>
  <si>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</si>
  <si>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</si>
  <si>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</si>
  <si>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</si>
  <si>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</si>
  <si>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</si>
  <si>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</si>
  <si>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</si>
  <si>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</si>
  <si>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</si>
  <si>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</si>
  <si>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</si>
  <si>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</si>
  <si>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</si>
  <si>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</si>
  <si>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</si>
  <si>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</si>
  <si>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</si>
  <si>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</si>
  <si>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</si>
  <si>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</si>
  <si>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</si>
  <si>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</si>
  <si>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</si>
  <si>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</si>
  <si>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</si>
  <si>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</si>
  <si>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</si>
  <si>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</si>
  <si>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</si>
  <si>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</si>
  <si>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</si>
  <si>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</si>
  <si>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</si>
  <si>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</si>
  <si>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</si>
  <si>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</si>
  <si>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</si>
  <si>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</si>
  <si>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</si>
  <si>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</si>
  <si>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</si>
  <si>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</si>
  <si>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</si>
  <si>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</si>
  <si>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</si>
  <si>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</si>
  <si>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</si>
  <si>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</si>
  <si>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</si>
  <si>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</si>
  <si>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</si>
  <si>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</si>
  <si>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</si>
  <si>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</si>
  <si>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</si>
  <si>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</si>
  <si>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</si>
  <si>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</si>
  <si>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</si>
  <si>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</si>
  <si>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</si>
  <si>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</si>
  <si>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</si>
  <si>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</si>
  <si>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</si>
  <si>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</si>
  <si>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</si>
  <si>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</si>
  <si>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</si>
  <si>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</si>
  <si>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</si>
  <si>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</si>
  <si>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</si>
  <si>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</si>
  <si>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</si>
  <si>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</si>
  <si>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</si>
  <si>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</si>
  <si>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</si>
  <si>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</si>
  <si>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</si>
  <si>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</si>
  <si>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</si>
  <si>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</si>
  <si>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</si>
  <si>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</si>
  <si>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</si>
  <si>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</si>
  <si>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</si>
  <si>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</si>
  <si>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</si>
  <si>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</si>
  <si>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</si>
  <si>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</si>
  <si>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</si>
  <si>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</si>
  <si>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</si>
  <si>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</si>
  <si>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</si>
  <si>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</si>
  <si>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</si>
  <si>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</si>
  <si>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</si>
  <si>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</si>
  <si>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</si>
  <si>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</si>
  <si>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</si>
  <si>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</si>
  <si>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</si>
  <si>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</si>
  <si>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</si>
  <si>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</si>
  <si>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</si>
  <si>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</si>
  <si>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</si>
  <si>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</si>
  <si>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</si>
  <si>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</si>
  <si>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</si>
  <si>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</si>
  <si>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</si>
  <si>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</si>
  <si>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</si>
  <si>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</si>
  <si>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</si>
  <si>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</si>
  <si>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</si>
  <si>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</si>
  <si>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</si>
  <si>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</si>
  <si>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</si>
  <si>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</si>
  <si>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</si>
  <si>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</si>
  <si>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</si>
  <si>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</si>
  <si>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</si>
  <si>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</si>
  <si>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</si>
  <si>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</si>
  <si>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</si>
  <si>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</si>
  <si>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</si>
  <si>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</si>
  <si>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</si>
  <si>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</si>
  <si>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</si>
  <si>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</si>
  <si>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</si>
  <si>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</si>
  <si>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</si>
  <si>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</si>
  <si>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</si>
  <si>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</si>
  <si>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</si>
  <si>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</si>
  <si>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</si>
  <si>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</si>
  <si>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</si>
  <si>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</si>
  <si>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</si>
  <si>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</si>
  <si>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</si>
  <si>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</si>
  <si>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</si>
  <si>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</si>
  <si>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</si>
  <si>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</si>
  <si>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</si>
  <si>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</si>
  <si>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</si>
  <si>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</si>
  <si>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</si>
  <si>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</si>
  <si>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</si>
  <si>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</si>
  <si>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</si>
  <si>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</si>
  <si>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</si>
  <si>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</si>
  <si>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</si>
  <si>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</si>
  <si>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</si>
  <si>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</si>
  <si>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</si>
  <si>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</si>
  <si>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</si>
  <si>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</si>
  <si>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</si>
  <si>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</si>
  <si>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</si>
  <si>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</si>
  <si>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</si>
  <si>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</si>
  <si>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</si>
  <si>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</si>
  <si>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</si>
  <si>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</si>
  <si>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</si>
  <si>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</si>
  <si>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</si>
  <si>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</si>
  <si>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</si>
  <si>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</si>
  <si>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</si>
  <si>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</si>
  <si>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</si>
  <si>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</si>
  <si>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</si>
  <si>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</si>
  <si>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</si>
  <si>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</si>
  <si>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</si>
  <si>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</si>
  <si>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</si>
  <si>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</si>
  <si>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</si>
  <si>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</si>
  <si>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</si>
  <si>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</si>
  <si>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</si>
  <si>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</si>
  <si>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</si>
  <si>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</si>
  <si>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</si>
  <si>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</si>
  <si>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</si>
  <si>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</si>
  <si>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</si>
  <si>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</si>
  <si>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</si>
  <si>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</si>
  <si>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</si>
  <si>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</si>
  <si>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</si>
  <si>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</si>
  <si>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</si>
  <si>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</si>
  <si>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</si>
  <si>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</si>
  <si>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</si>
  <si>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</si>
  <si>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</si>
  <si>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</si>
  <si>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</si>
  <si>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</si>
  <si>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</si>
  <si>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</si>
  <si>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</si>
  <si>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</si>
  <si>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</si>
  <si>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</si>
  <si>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</si>
  <si>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</si>
  <si>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</si>
  <si>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</si>
  <si>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</si>
  <si>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</si>
  <si>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</si>
  <si>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</si>
  <si>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</si>
  <si>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</si>
  <si>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</si>
  <si>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</si>
  <si>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</si>
  <si>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</si>
  <si>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</si>
  <si>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</si>
  <si>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</si>
  <si>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</si>
  <si>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</si>
  <si>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</si>
  <si>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</si>
  <si>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</si>
  <si>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</si>
  <si>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</si>
  <si>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</si>
  <si>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</si>
  <si>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</si>
  <si>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</si>
  <si>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</si>
  <si>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</si>
  <si>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</si>
  <si>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</si>
  <si>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</si>
  <si>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</si>
  <si>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</si>
  <si>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</si>
  <si>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</si>
  <si>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</si>
  <si>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</si>
  <si>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</si>
  <si>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</si>
  <si>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</si>
  <si>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</si>
  <si>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</si>
  <si>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</si>
  <si>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</si>
  <si>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</si>
  <si>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</si>
  <si>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</si>
  <si>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</si>
  <si>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</si>
  <si>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</si>
  <si>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</si>
  <si>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</si>
  <si>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</si>
  <si>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</si>
  <si>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</si>
  <si>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</si>
  <si>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</si>
  <si>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</si>
  <si>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</si>
  <si>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</si>
  <si>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</si>
  <si>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</si>
  <si>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</si>
  <si>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</si>
  <si>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</si>
  <si>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</si>
  <si>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</si>
  <si>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</si>
  <si>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</si>
  <si>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</si>
  <si>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</si>
  <si>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</si>
  <si>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</si>
  <si>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</si>
  <si>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</si>
  <si>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</si>
  <si>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</si>
  <si>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</si>
  <si>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</si>
  <si>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</si>
  <si>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</si>
  <si>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</si>
  <si>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</si>
  <si>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</si>
  <si>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</si>
  <si>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</si>
  <si>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</si>
  <si>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</si>
  <si>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</si>
  <si>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</si>
  <si>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</si>
  <si>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</si>
  <si>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</si>
  <si>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</si>
  <si>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</si>
  <si>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</si>
  <si>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</si>
  <si>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</si>
  <si>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</si>
  <si>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</si>
  <si>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</si>
  <si>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</si>
  <si>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</si>
  <si>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</si>
  <si>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</si>
  <si>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</si>
  <si>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</si>
  <si>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</si>
  <si>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</si>
  <si>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</si>
  <si>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</si>
  <si>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</si>
  <si>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</si>
  <si>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</si>
  <si>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</si>
  <si>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</si>
  <si>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</si>
  <si>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</si>
  <si>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</si>
  <si>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</si>
  <si>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</si>
  <si>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</si>
  <si>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</si>
  <si>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</si>
  <si>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</si>
  <si>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</si>
  <si>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</si>
  <si>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</si>
  <si>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</si>
  <si>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</si>
  <si>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</si>
  <si>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</si>
  <si>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</si>
  <si>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</si>
  <si>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</si>
  <si>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</si>
  <si>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</si>
  <si>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</si>
  <si>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</si>
  <si>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</si>
  <si>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</si>
  <si>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</si>
  <si>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</si>
  <si>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</si>
  <si>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</si>
  <si>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</si>
  <si>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</si>
  <si>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</si>
  <si>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</si>
  <si>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</si>
  <si>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</si>
  <si>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</si>
  <si>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</si>
  <si>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</si>
  <si>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</si>
  <si>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</si>
  <si>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</si>
  <si>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</si>
  <si>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</si>
  <si>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</si>
  <si>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</si>
  <si>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</si>
  <si>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</si>
  <si>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</si>
  <si>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</si>
  <si>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</si>
  <si>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</si>
  <si>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</si>
  <si>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</si>
  <si>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</si>
  <si>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</si>
  <si>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</si>
  <si>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</si>
  <si>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</si>
  <si>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</si>
  <si>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</si>
  <si>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</si>
  <si>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</si>
  <si>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</si>
  <si>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</si>
  <si>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</si>
  <si>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</si>
  <si>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</si>
  <si>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</si>
  <si>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</si>
  <si>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</si>
  <si>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</si>
  <si>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</si>
  <si>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</si>
  <si>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</si>
  <si>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</si>
  <si>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</si>
  <si>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</si>
  <si>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</si>
  <si>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</si>
  <si>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</si>
  <si>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</si>
  <si>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</si>
  <si>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</si>
  <si>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</si>
  <si>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</si>
  <si>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</si>
  <si>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</si>
  <si>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</si>
  <si>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</si>
  <si>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</si>
  <si>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</si>
  <si>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</si>
  <si>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</si>
  <si>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</si>
  <si>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</si>
  <si>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</si>
  <si>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</si>
  <si>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</si>
  <si>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</si>
  <si>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</si>
  <si>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</si>
  <si>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</si>
  <si>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</si>
  <si>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</si>
  <si>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</si>
  <si>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</si>
  <si>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</si>
  <si>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</si>
  <si>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</si>
  <si>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</si>
  <si>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</si>
  <si>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</si>
  <si>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</si>
  <si>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</si>
  <si>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</si>
  <si>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</si>
  <si>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</si>
  <si>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</si>
  <si>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</si>
  <si>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</si>
  <si>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</si>
  <si>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</si>
  <si>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</si>
  <si>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</si>
  <si>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</si>
  <si>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</si>
  <si>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</si>
  <si>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</si>
  <si>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</si>
  <si>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</si>
  <si>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</si>
  <si>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</si>
  <si>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</si>
  <si>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</si>
  <si>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</si>
  <si>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</si>
  <si>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</si>
  <si>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</si>
  <si>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</si>
  <si>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</si>
  <si>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</si>
  <si>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</si>
  <si>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</si>
  <si>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</si>
  <si>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</si>
  <si>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</si>
  <si>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</si>
  <si>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</si>
  <si>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</si>
  <si>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</si>
  <si>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</si>
  <si>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</si>
  <si>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</si>
  <si>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</si>
  <si>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</si>
  <si>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</si>
  <si>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</si>
  <si>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</si>
  <si>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</si>
  <si>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</si>
  <si>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</si>
  <si>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</si>
  <si>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</si>
  <si>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</si>
  <si>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</si>
  <si>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</si>
  <si>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</si>
  <si>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</si>
  <si>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</si>
  <si>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</si>
  <si>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</si>
  <si>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</si>
  <si>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</si>
  <si>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</si>
  <si>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</si>
  <si>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</si>
  <si>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</si>
  <si>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</si>
  <si>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</si>
  <si>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</si>
  <si>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</si>
  <si>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</si>
  <si>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</si>
  <si>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</si>
  <si>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</si>
  <si>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</si>
  <si>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</si>
  <si>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</si>
  <si>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</si>
  <si>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</si>
  <si>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</si>
  <si>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</si>
  <si>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</si>
  <si>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</si>
  <si>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</si>
  <si>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</si>
  <si>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</si>
  <si>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</si>
  <si>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</si>
  <si>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</si>
  <si>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</si>
  <si>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</si>
  <si>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</si>
  <si>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</si>
  <si>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</si>
  <si>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</si>
  <si>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</si>
  <si>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</si>
  <si>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</si>
  <si>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</si>
  <si>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</si>
  <si>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</si>
  <si>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</si>
  <si>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</si>
  <si>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</si>
  <si>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</si>
  <si>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</si>
  <si>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</si>
  <si>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</si>
  <si>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</si>
  <si>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</si>
  <si>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</si>
  <si>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</si>
  <si>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</si>
  <si>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</si>
  <si>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</si>
  <si>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</si>
  <si>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</si>
  <si>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</si>
  <si>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</si>
  <si>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</si>
  <si>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</si>
  <si>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</si>
  <si>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</si>
  <si>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</si>
  <si>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</si>
  <si>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</si>
  <si>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</si>
  <si>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</si>
  <si>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</si>
  <si>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</si>
  <si>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</si>
  <si>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</si>
  <si>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</si>
  <si>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</si>
  <si>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</si>
  <si>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</si>
  <si>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</si>
  <si>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</si>
  <si>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</si>
  <si>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</si>
  <si>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</si>
  <si>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</si>
  <si>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</si>
  <si>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</si>
  <si>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</si>
  <si>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</si>
  <si>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</si>
  <si>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</si>
  <si>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</si>
  <si>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</si>
  <si>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</si>
  <si>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</si>
  <si>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</si>
  <si>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</si>
  <si>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</si>
  <si>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</si>
  <si>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</si>
  <si>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</si>
  <si>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</si>
  <si>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</si>
  <si>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</si>
  <si>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</si>
  <si>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</si>
  <si>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</si>
  <si>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</si>
  <si>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</si>
  <si>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</si>
  <si>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</si>
  <si>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</si>
  <si>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</si>
  <si>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</si>
  <si>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</si>
  <si>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</si>
  <si>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</si>
  <si>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</si>
  <si>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</si>
  <si>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</si>
  <si>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</si>
  <si>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</si>
  <si>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</si>
  <si>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</si>
  <si>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</si>
  <si>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</si>
  <si>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</si>
  <si>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</si>
  <si>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</si>
  <si>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</si>
  <si>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</si>
  <si>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</si>
  <si>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</si>
  <si>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</si>
  <si>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</si>
  <si>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</si>
  <si>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</si>
  <si>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</si>
  <si>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</si>
  <si>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</si>
  <si>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</si>
  <si>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</si>
  <si>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</si>
  <si>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</si>
  <si>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</si>
  <si>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</si>
  <si>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</si>
  <si>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</si>
  <si>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</si>
  <si>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</si>
  <si>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</si>
  <si>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</si>
  <si>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</si>
  <si>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</si>
  <si>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</si>
  <si>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</si>
  <si>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</si>
  <si>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</si>
  <si>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</si>
  <si>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</si>
  <si>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</si>
  <si>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</si>
  <si>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</si>
  <si>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</si>
  <si>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</si>
  <si>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</si>
  <si>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</si>
  <si>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</si>
  <si>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</si>
  <si>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</si>
  <si>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</si>
  <si>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</si>
  <si>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</si>
  <si>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</si>
  <si>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</si>
  <si>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</si>
  <si>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</si>
  <si>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</si>
  <si>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</si>
  <si>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</si>
  <si>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</si>
  <si>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</si>
  <si>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</si>
  <si>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</si>
  <si>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</si>
  <si>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</si>
  <si>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</si>
  <si>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</si>
  <si>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</si>
  <si>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</si>
  <si>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</si>
  <si>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</si>
  <si>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</si>
  <si>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</si>
  <si>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</si>
  <si>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</si>
  <si>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</si>
  <si>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</si>
  <si>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</si>
  <si>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</si>
  <si>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</si>
  <si>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</si>
  <si>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</si>
  <si>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</si>
  <si>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</si>
  <si>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</si>
  <si>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</si>
  <si>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</si>
  <si>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</si>
  <si>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</si>
  <si>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</si>
  <si>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</si>
  <si>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</si>
  <si>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</si>
  <si>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</si>
  <si>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</si>
  <si>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</si>
  <si>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</si>
  <si>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</si>
  <si>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</si>
  <si>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</si>
  <si>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</si>
  <si>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</si>
  <si>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</si>
  <si>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</si>
  <si>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</si>
  <si>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</si>
  <si>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</si>
  <si>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</si>
  <si>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</si>
  <si>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</si>
  <si>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</si>
  <si>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</si>
  <si>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</si>
  <si>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</si>
  <si>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</si>
  <si>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</si>
  <si>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</si>
  <si>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</si>
  <si>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</si>
  <si>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</si>
  <si>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</si>
  <si>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</si>
  <si>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</si>
  <si>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</si>
  <si>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</si>
  <si>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</si>
  <si>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</si>
  <si>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</si>
  <si>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</si>
  <si>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</si>
  <si>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</si>
  <si>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</si>
  <si>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</si>
  <si>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</si>
  <si>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</si>
  <si>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</si>
  <si>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</si>
  <si>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</si>
  <si>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</si>
  <si>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</si>
  <si>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</si>
  <si>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</si>
  <si>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</si>
  <si>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</si>
  <si>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</si>
  <si>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</si>
  <si>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</si>
  <si>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</si>
  <si>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</si>
  <si>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</si>
  <si>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</si>
  <si>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</si>
  <si>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</si>
  <si>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</si>
  <si>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</si>
  <si>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</si>
  <si>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</si>
  <si>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</si>
  <si>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</si>
  <si>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</si>
  <si>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</si>
  <si>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</si>
  <si>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</si>
  <si>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</si>
  <si>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</si>
  <si>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</si>
  <si>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</si>
  <si>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</si>
  <si>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</si>
  <si>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</si>
  <si>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</si>
  <si>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</si>
  <si>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</si>
  <si>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</si>
  <si>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</si>
  <si>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</si>
  <si>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</si>
  <si>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</si>
  <si>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</si>
  <si>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</si>
  <si>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</si>
  <si>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</si>
  <si>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</si>
  <si>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</si>
  <si>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</si>
  <si>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</si>
  <si>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</si>
  <si>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</si>
  <si>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</si>
  <si>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</si>
  <si>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</si>
  <si>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</si>
  <si>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</si>
  <si>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</si>
  <si>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</si>
  <si>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</si>
  <si>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</si>
  <si>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</si>
  <si>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</si>
  <si>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</si>
  <si>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</si>
  <si>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</si>
  <si>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</si>
  <si>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</si>
  <si>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</si>
  <si>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</si>
  <si>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</si>
  <si>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</si>
  <si>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</si>
  <si>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</si>
  <si>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</si>
  <si>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</si>
  <si>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</si>
  <si>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</si>
  <si>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</si>
  <si>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</si>
  <si>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</si>
  <si>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</si>
  <si>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</si>
  <si>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</si>
  <si>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</si>
  <si>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</si>
  <si>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</si>
  <si>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</si>
  <si>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</si>
  <si>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</si>
  <si>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</si>
  <si>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</si>
  <si>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</si>
  <si>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</si>
  <si>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</si>
  <si>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</si>
  <si>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</si>
  <si>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</si>
  <si>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</si>
  <si>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</si>
  <si>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</si>
  <si>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</si>
  <si>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</si>
  <si>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</si>
  <si>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</si>
  <si>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</si>
  <si>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</si>
  <si>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</si>
  <si>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</si>
  <si>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</si>
  <si>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</si>
  <si>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</si>
  <si>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</si>
  <si>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</si>
  <si>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</si>
  <si>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</si>
  <si>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</si>
  <si>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</si>
  <si>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</si>
  <si>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</si>
  <si>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</si>
  <si>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</si>
  <si>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</si>
  <si>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</si>
  <si>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</si>
  <si>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</si>
  <si>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</si>
  <si>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</si>
  <si>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</si>
  <si>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</si>
  <si>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</si>
  <si>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</si>
  <si>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</si>
  <si>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</si>
  <si>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</si>
  <si>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</si>
  <si>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</si>
  <si>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</si>
  <si>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</si>
  <si>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</si>
  <si>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</si>
  <si>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</si>
  <si>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</si>
  <si>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</si>
  <si>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</si>
  <si>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</si>
  <si>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</si>
  <si>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</si>
  <si>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</si>
  <si>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</si>
  <si>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</si>
  <si>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</si>
  <si>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</si>
  <si>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</si>
  <si>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</si>
  <si>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</si>
  <si>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</si>
  <si>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</si>
  <si>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</si>
  <si>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</si>
  <si>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</si>
  <si>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</si>
  <si>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</si>
  <si>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</si>
  <si>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</si>
  <si>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</si>
  <si>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</si>
  <si>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</si>
  <si>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</si>
  <si>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</si>
  <si>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</si>
  <si>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</si>
  <si>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</si>
  <si>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</si>
  <si>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</si>
  <si>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</si>
  <si>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</si>
  <si>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</si>
  <si>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</si>
  <si>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</si>
  <si>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</si>
  <si>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</si>
  <si>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</si>
  <si>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</si>
  <si>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</si>
  <si>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</si>
  <si>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</si>
  <si>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</si>
  <si>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</si>
  <si>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</si>
  <si>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</si>
  <si>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</si>
  <si>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</si>
  <si>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</si>
  <si>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</si>
  <si>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</si>
  <si>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</si>
  <si>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</si>
  <si>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</si>
  <si>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</si>
  <si>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</si>
  <si>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</si>
  <si>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</si>
  <si>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</si>
  <si>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</si>
  <si>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</si>
  <si>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</si>
  <si>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</si>
  <si>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</si>
  <si>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</si>
  <si>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</si>
  <si>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</si>
  <si>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</si>
  <si>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</si>
  <si>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</si>
  <si>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</si>
  <si>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</si>
  <si>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</si>
  <si>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</si>
  <si>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</si>
  <si>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</si>
  <si>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</si>
  <si>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</si>
  <si>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</si>
  <si>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</si>
  <si>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</si>
  <si>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</si>
  <si>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</si>
  <si>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</si>
  <si>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</si>
  <si>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</si>
  <si>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</si>
  <si>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</si>
  <si>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</si>
  <si>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</si>
  <si>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</si>
  <si>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</si>
  <si>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</si>
  <si>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</si>
  <si>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</si>
  <si>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</si>
  <si>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</si>
  <si>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</si>
  <si>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</si>
  <si>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</si>
  <si>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</si>
  <si>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</si>
  <si>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</si>
  <si>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</si>
  <si>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</si>
  <si>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</si>
  <si>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</si>
  <si>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</si>
  <si>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</si>
  <si>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</si>
  <si>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</si>
  <si>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</si>
  <si>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</si>
  <si>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</si>
  <si>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</si>
  <si>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</si>
  <si>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</si>
  <si>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</si>
  <si>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</si>
  <si>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</si>
  <si>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</si>
  <si>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</si>
  <si>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</si>
  <si>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</si>
  <si>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</si>
  <si>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</si>
  <si>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</si>
  <si>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</si>
  <si>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</si>
  <si>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</si>
  <si>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</si>
  <si>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</si>
  <si>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</si>
  <si>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</si>
  <si>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</si>
  <si>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</si>
  <si>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</si>
  <si>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</si>
  <si>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</si>
  <si>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</si>
  <si>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</si>
  <si>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</si>
  <si>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</si>
  <si>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</si>
  <si>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</si>
  <si>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</si>
  <si>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</si>
  <si>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</si>
  <si>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</si>
  <si>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</si>
  <si>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</si>
  <si>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</si>
  <si>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</si>
  <si>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</si>
  <si>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</si>
  <si>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</si>
  <si>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</si>
  <si>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</si>
  <si>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</si>
  <si>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</si>
  <si>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</si>
  <si>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</si>
  <si>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</si>
  <si>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</si>
  <si>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</si>
  <si>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</si>
  <si>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</si>
  <si>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</si>
  <si>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</si>
  <si>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</si>
  <si>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</si>
  <si>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</si>
  <si>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</si>
  <si>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</si>
  <si>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</si>
  <si>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</si>
  <si>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</si>
  <si>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</si>
  <si>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</si>
  <si>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</si>
  <si>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</si>
  <si>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</si>
  <si>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</si>
  <si>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</si>
  <si>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</si>
  <si>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</si>
  <si>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</si>
  <si>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</si>
  <si>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</si>
  <si>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</si>
  <si>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</si>
  <si>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</si>
  <si>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</si>
  <si>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</si>
  <si>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</si>
  <si>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</si>
  <si>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</si>
  <si>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</si>
  <si>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</si>
  <si>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</si>
  <si>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</si>
  <si>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</si>
  <si>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</si>
  <si>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</si>
  <si>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</si>
  <si>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</si>
  <si>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</si>
  <si>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</si>
  <si>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</si>
  <si>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</si>
  <si>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</si>
  <si>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</si>
  <si>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</si>
  <si>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</si>
  <si>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</si>
  <si>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</si>
  <si>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</si>
  <si>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</si>
  <si>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</si>
  <si>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</si>
  <si>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</si>
  <si>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</si>
  <si>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</si>
  <si>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</si>
  <si>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</si>
  <si>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</si>
  <si>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</si>
  <si>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</si>
  <si>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</si>
  <si>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</si>
  <si>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</si>
  <si>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</si>
  <si>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</si>
  <si>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</si>
  <si>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</si>
  <si>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</si>
  <si>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</si>
  <si>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</si>
  <si>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</si>
  <si>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</si>
  <si>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</si>
  <si>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</si>
  <si>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</si>
  <si>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</si>
  <si>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</si>
  <si>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</si>
  <si>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</si>
  <si>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</si>
  <si>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</si>
  <si>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</si>
  <si>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</si>
  <si>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</si>
  <si>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</si>
  <si>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</si>
  <si>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</si>
  <si>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</si>
  <si>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</si>
  <si>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</si>
  <si>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</si>
  <si>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</si>
  <si>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</si>
  <si>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</si>
  <si>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</si>
  <si>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</si>
  <si>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</si>
  <si>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</si>
  <si>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</si>
  <si>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</si>
  <si>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</si>
  <si>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</si>
  <si>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</si>
  <si>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</si>
  <si>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</si>
  <si>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</si>
  <si>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</si>
  <si>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</si>
  <si>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</si>
  <si>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</si>
  <si>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</si>
  <si>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</si>
  <si>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</si>
  <si>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</si>
  <si>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</si>
  <si>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</si>
  <si>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</si>
  <si>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</si>
  <si>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</si>
  <si>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</si>
  <si>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</si>
  <si>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</si>
  <si>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</si>
  <si>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</si>
  <si>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</si>
  <si>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</si>
  <si>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</si>
  <si>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</si>
  <si>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</si>
  <si>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</si>
  <si>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</si>
  <si>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</si>
  <si>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</si>
  <si>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</si>
  <si>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</si>
  <si>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</si>
  <si>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</si>
  <si>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</si>
  <si>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</si>
  <si>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</si>
  <si>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</si>
  <si>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</si>
  <si>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</si>
  <si>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</si>
  <si>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</si>
  <si>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</si>
  <si>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</si>
  <si>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</si>
  <si>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</si>
  <si>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</si>
  <si>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</si>
  <si>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</si>
  <si>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</si>
  <si>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</si>
  <si>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</si>
  <si>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</si>
  <si>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</si>
  <si>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</si>
  <si>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</si>
  <si>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</si>
  <si>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</si>
  <si>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</si>
  <si>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</si>
  <si>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</si>
  <si>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</si>
  <si>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</si>
  <si>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</si>
  <si>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</si>
  <si>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</si>
  <si>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</si>
  <si>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</si>
  <si>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</si>
  <si>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</si>
  <si>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</si>
  <si>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</si>
  <si>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</si>
  <si>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</si>
  <si>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</si>
  <si>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</si>
  <si>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</si>
  <si>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</si>
  <si>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</si>
  <si>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</si>
  <si>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</si>
  <si>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</si>
  <si>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</si>
  <si>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</si>
  <si>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</si>
  <si>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</si>
  <si>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</si>
  <si>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</si>
  <si>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</si>
  <si>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</si>
  <si>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</si>
  <si>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</si>
  <si>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</si>
  <si>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</si>
  <si>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</si>
  <si>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</si>
  <si>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</si>
  <si>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</si>
  <si>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</si>
  <si>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</si>
  <si>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</si>
  <si>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</si>
  <si>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</si>
  <si>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</si>
  <si>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</si>
  <si>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</si>
  <si>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</si>
  <si>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</si>
  <si>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</si>
  <si>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</si>
  <si>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</si>
  <si>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</si>
  <si>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</si>
  <si>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</si>
  <si>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</si>
  <si>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</si>
  <si>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</si>
  <si>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</si>
  <si>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</si>
  <si>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</si>
  <si>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</si>
  <si>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</si>
  <si>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</si>
  <si>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</si>
  <si>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</si>
  <si>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</si>
  <si>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</si>
  <si>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</si>
  <si>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</si>
  <si>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</si>
  <si>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</si>
  <si>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</si>
  <si>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</si>
  <si>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</si>
  <si>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</si>
  <si>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</si>
  <si>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</si>
  <si>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</si>
  <si>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</si>
  <si>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</si>
  <si>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</si>
  <si>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</si>
  <si>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</si>
  <si>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</si>
  <si>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</si>
  <si>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</si>
  <si>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</si>
  <si>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</si>
  <si>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</si>
  <si>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</si>
  <si>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</si>
  <si>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</si>
  <si>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</si>
  <si>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</si>
  <si>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</si>
  <si>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</si>
  <si>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</si>
  <si>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</si>
  <si>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</si>
  <si>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</si>
  <si>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</si>
  <si>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</si>
  <si>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</si>
  <si>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</si>
  <si>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</si>
  <si>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</si>
  <si>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</si>
  <si>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</si>
  <si>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</si>
  <si>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</si>
  <si>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</si>
  <si>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</si>
  <si>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</si>
  <si>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</si>
  <si>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</si>
  <si>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</si>
  <si>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</si>
  <si>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</si>
  <si>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</si>
  <si>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</si>
  <si>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</si>
  <si>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</si>
  <si>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</si>
  <si>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</si>
  <si>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</si>
  <si>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</si>
  <si>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</si>
  <si>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</si>
  <si>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</si>
  <si>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</si>
  <si>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</si>
  <si>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</si>
  <si>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</si>
  <si>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</si>
  <si>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</si>
  <si>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</si>
  <si>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</si>
  <si>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</si>
  <si>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</si>
  <si>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</si>
  <si>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</si>
  <si>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</si>
  <si>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</si>
  <si>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</si>
  <si>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</si>
  <si>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</si>
  <si>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</si>
  <si>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</si>
  <si>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</si>
  <si>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</si>
  <si>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</si>
  <si>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</si>
  <si>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</si>
  <si>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</si>
  <si>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</si>
  <si>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</si>
  <si>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</si>
  <si>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</si>
  <si>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</si>
  <si>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</si>
  <si>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</si>
  <si>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</si>
  <si>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</si>
  <si>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</si>
  <si>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</si>
  <si>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</si>
  <si>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</si>
  <si>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</si>
  <si>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</si>
  <si>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</si>
  <si>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</si>
  <si>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</si>
  <si>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</si>
  <si>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</si>
  <si>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</si>
  <si>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</si>
  <si>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</si>
  <si>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</si>
  <si>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</si>
  <si>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</si>
  <si>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</si>
  <si>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</si>
  <si>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</si>
  <si>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</si>
  <si>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</si>
  <si>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</si>
  <si>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</si>
  <si>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</si>
  <si>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</si>
  <si>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</si>
  <si>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</si>
  <si>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</si>
  <si>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</si>
  <si>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</si>
  <si>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</si>
  <si>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</si>
  <si>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</si>
  <si>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</si>
  <si>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</si>
  <si>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</si>
  <si>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</si>
  <si>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</si>
  <si>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</si>
  <si>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</si>
  <si>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</si>
  <si>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</si>
  <si>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</si>
  <si>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</si>
  <si>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</si>
  <si>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</si>
  <si>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</si>
  <si>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</si>
  <si>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</si>
  <si>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</si>
  <si>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</si>
  <si>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</si>
  <si>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</si>
  <si>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</si>
  <si>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</si>
  <si>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</si>
  <si>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</si>
  <si>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</si>
  <si>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</si>
  <si>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</si>
  <si>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</si>
  <si>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</si>
  <si>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</si>
  <si>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</si>
  <si>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</si>
  <si>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</si>
  <si>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</si>
  <si>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</si>
  <si>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</si>
  <si>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</si>
  <si>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</si>
  <si>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</si>
  <si>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</si>
  <si>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</si>
  <si>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</si>
  <si>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</si>
  <si>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</si>
  <si>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</si>
  <si>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</si>
  <si>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</si>
  <si>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</si>
  <si>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</si>
  <si>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</si>
  <si>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</si>
  <si>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</si>
  <si>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</si>
  <si>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</si>
  <si>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</si>
  <si>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</si>
  <si>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</si>
  <si>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</si>
  <si>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</si>
  <si>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</si>
  <si>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</si>
  <si>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</si>
  <si>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</si>
  <si>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</si>
  <si>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</si>
  <si>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</si>
  <si>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</si>
  <si>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</si>
  <si>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</si>
  <si>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</si>
  <si>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</si>
  <si>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</si>
  <si>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</si>
  <si>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</si>
  <si>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</si>
  <si>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</si>
  <si>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</si>
  <si>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</si>
  <si>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</si>
  <si>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</si>
  <si>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</si>
  <si>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</si>
  <si>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</si>
  <si>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</si>
  <si>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</si>
  <si>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</si>
  <si>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</si>
  <si>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</si>
  <si>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</si>
  <si>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</si>
  <si>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</si>
  <si>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</si>
  <si>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</si>
  <si>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</si>
  <si>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</si>
  <si>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</si>
  <si>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</si>
  <si>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</si>
  <si>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</si>
  <si>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</si>
  <si>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</si>
  <si>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</si>
  <si>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</si>
  <si>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</si>
  <si>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</si>
  <si>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</si>
  <si>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</si>
  <si>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</si>
  <si>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</si>
  <si>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</si>
  <si>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</si>
  <si>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</si>
  <si>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</si>
  <si>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</si>
  <si>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</si>
  <si>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</si>
  <si>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</si>
  <si>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</si>
  <si>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</si>
  <si>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</si>
  <si>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</si>
  <si>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</si>
  <si>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</si>
  <si>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</si>
  <si>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</si>
  <si>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</si>
  <si>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</si>
  <si>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</si>
  <si>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</si>
  <si>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</si>
  <si>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</si>
  <si>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</si>
  <si>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</si>
  <si>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</si>
  <si>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</si>
  <si>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</si>
  <si>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</si>
  <si>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</si>
  <si>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</si>
  <si>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</si>
  <si>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</si>
  <si>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</si>
  <si>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</si>
  <si>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</si>
  <si>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</si>
  <si>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</si>
  <si>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</si>
  <si>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</si>
  <si>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</si>
  <si>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</si>
  <si>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</si>
  <si>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</si>
  <si>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</si>
  <si>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</si>
  <si>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</si>
  <si>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</si>
  <si>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</si>
  <si>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</si>
  <si>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</si>
  <si>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</si>
  <si>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</si>
  <si>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</si>
  <si>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</si>
  <si>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</si>
  <si>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</si>
  <si>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</si>
  <si>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</si>
  <si>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</si>
  <si>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</si>
  <si>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</si>
  <si>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</si>
  <si>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</si>
  <si>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</si>
  <si>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</si>
  <si>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</si>
  <si>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</si>
  <si>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</si>
  <si>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</si>
  <si>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</si>
  <si>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</si>
  <si>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</si>
  <si>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</si>
  <si>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</si>
  <si>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</si>
  <si>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</si>
  <si>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</si>
  <si>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</si>
  <si>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</si>
  <si>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</si>
  <si>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</si>
  <si>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</si>
  <si>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</si>
  <si>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</si>
  <si>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</si>
  <si>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</si>
  <si>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</si>
  <si>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</si>
  <si>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</si>
  <si>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</si>
  <si>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</si>
  <si>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</si>
  <si>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</si>
  <si>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</si>
  <si>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</si>
  <si>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</si>
  <si>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</si>
  <si>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</si>
  <si>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</si>
  <si>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</si>
  <si>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</si>
  <si>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</si>
  <si>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</si>
  <si>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</si>
  <si>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</si>
  <si>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</si>
  <si>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</si>
  <si>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</si>
  <si>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</si>
  <si>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</si>
  <si>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</si>
  <si>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</si>
  <si>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</si>
  <si>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</si>
  <si>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</si>
  <si>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</si>
  <si>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</si>
  <si>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</si>
  <si>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</si>
  <si>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</si>
  <si>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</si>
  <si>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</si>
  <si>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</si>
  <si>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</si>
  <si>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</si>
  <si>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</si>
  <si>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</si>
  <si>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</si>
  <si>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</si>
  <si>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</si>
  <si>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</si>
  <si>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</si>
  <si>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</si>
  <si>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</si>
  <si>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</si>
  <si>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</si>
  <si>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</si>
  <si>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</si>
  <si>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</si>
  <si>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</si>
  <si>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</si>
  <si>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</si>
  <si>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</si>
  <si>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</si>
  <si>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</si>
  <si>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</si>
  <si>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</si>
  <si>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</si>
  <si>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</si>
  <si>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</si>
  <si>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</si>
  <si>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</si>
  <si>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</si>
  <si>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</si>
  <si>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</si>
  <si>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</si>
  <si>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</si>
  <si>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</si>
  <si>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</si>
  <si>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</si>
  <si>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</si>
  <si>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</si>
  <si>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</si>
  <si>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</si>
  <si>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</si>
  <si>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</si>
  <si>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</si>
  <si>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</si>
  <si>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</si>
  <si>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</si>
  <si>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</si>
  <si>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</si>
  <si>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</si>
  <si>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</si>
  <si>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</si>
  <si>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</si>
  <si>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</si>
  <si>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</si>
  <si>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</si>
  <si>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</si>
  <si>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</si>
  <si>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</si>
  <si>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</si>
  <si>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</si>
  <si>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</si>
  <si>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</si>
  <si>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</si>
  <si>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</si>
  <si>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</si>
  <si>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</si>
  <si>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</si>
  <si>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</si>
  <si>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</si>
  <si>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</si>
  <si>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</si>
  <si>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</si>
  <si>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</si>
  <si>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</si>
  <si>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</si>
  <si>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</si>
  <si>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</si>
  <si>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</si>
  <si>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</si>
  <si>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</si>
  <si>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</si>
  <si>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</si>
  <si>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</si>
  <si>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</si>
  <si>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</si>
  <si>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</si>
  <si>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</si>
  <si>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</si>
  <si>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</si>
  <si>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</si>
  <si>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</si>
  <si>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</si>
  <si>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</si>
  <si>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</si>
  <si>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</si>
  <si>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</si>
  <si>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</si>
  <si>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</si>
  <si>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</si>
  <si>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</si>
  <si>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</si>
  <si>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</si>
  <si>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</si>
  <si>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</si>
  <si>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</si>
  <si>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</si>
  <si>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</si>
  <si>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</si>
  <si>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</si>
  <si>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</si>
  <si>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</si>
  <si>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</si>
  <si>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</si>
  <si>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</si>
  <si>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</si>
  <si>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</si>
  <si>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</si>
  <si>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</si>
  <si>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</si>
  <si>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</si>
  <si>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</si>
  <si>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</si>
  <si>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</si>
  <si>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</si>
  <si>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</si>
  <si>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</si>
  <si>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</si>
  <si>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</si>
  <si>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</si>
  <si>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</si>
  <si>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</si>
  <si>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</si>
  <si>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</si>
  <si>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</si>
  <si>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</si>
  <si>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</si>
  <si>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</si>
  <si>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</si>
  <si>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</si>
  <si>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</si>
  <si>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</si>
  <si>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</si>
  <si>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</si>
  <si>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</si>
  <si>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</si>
  <si>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</si>
  <si>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</si>
  <si>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</si>
  <si>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</si>
  <si>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</si>
  <si>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</si>
  <si>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</si>
  <si>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</si>
  <si>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</si>
  <si>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</si>
  <si>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</si>
  <si>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</si>
  <si>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</si>
  <si>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</si>
  <si>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</si>
  <si>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</si>
  <si>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</si>
  <si>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</si>
  <si>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</si>
  <si>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</si>
  <si>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</si>
  <si>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</si>
  <si>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</si>
  <si>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</si>
  <si>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</si>
  <si>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</si>
  <si>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</si>
  <si>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</si>
  <si>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</si>
  <si>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</si>
  <si>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</si>
  <si>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</si>
  <si>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</si>
  <si>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</si>
  <si>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</si>
  <si>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</si>
  <si>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</si>
  <si>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</si>
  <si>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</si>
  <si>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</si>
  <si>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</si>
  <si>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</si>
  <si>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</si>
  <si>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</si>
  <si>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</si>
  <si>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</si>
  <si>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</si>
  <si>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</si>
  <si>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</si>
  <si>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</si>
  <si>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</si>
  <si>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</si>
  <si>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</si>
  <si>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</si>
  <si>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</si>
  <si>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</si>
  <si>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</si>
  <si>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</si>
  <si>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</si>
  <si>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</si>
  <si>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</si>
  <si>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</si>
  <si>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</si>
  <si>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</si>
  <si>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</si>
  <si>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</si>
  <si>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</si>
  <si>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</si>
  <si>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</si>
  <si>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</si>
  <si>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</si>
  <si>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</si>
  <si>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</si>
  <si>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</si>
  <si>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</si>
  <si>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</si>
  <si>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</si>
  <si>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</si>
  <si>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</si>
  <si>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</si>
  <si>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</si>
  <si>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</si>
  <si>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</si>
  <si>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</si>
  <si>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</si>
  <si>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</si>
  <si>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</si>
  <si>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</si>
  <si>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</si>
  <si>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</si>
  <si>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</si>
  <si>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</si>
  <si>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</si>
  <si>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</si>
  <si>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</si>
  <si>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</si>
  <si>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</si>
  <si>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</si>
  <si>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</si>
  <si>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</si>
  <si>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</si>
  <si>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</si>
  <si>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</si>
  <si>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</si>
  <si>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</si>
  <si>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</si>
  <si>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</si>
  <si>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</si>
  <si>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</si>
  <si>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</si>
  <si>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</si>
  <si>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</si>
  <si>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</si>
  <si>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</si>
  <si>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</si>
  <si>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</si>
  <si>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</si>
  <si>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</si>
  <si>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</si>
  <si>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</si>
  <si>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</si>
  <si>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</si>
  <si>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</si>
  <si>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</si>
  <si>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</si>
  <si>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</si>
  <si>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</si>
  <si>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</si>
  <si>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</si>
  <si>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</si>
  <si>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</si>
  <si>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</si>
  <si>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</si>
  <si>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</si>
  <si>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</si>
  <si>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</si>
  <si>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</si>
  <si>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</si>
  <si>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</si>
  <si>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</si>
  <si>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</si>
  <si>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</si>
  <si>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</si>
  <si>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</si>
  <si>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</si>
  <si>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</si>
  <si>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</si>
  <si>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</si>
  <si>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</si>
  <si>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</si>
  <si>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</si>
  <si>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</si>
  <si>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</si>
  <si>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</si>
  <si>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</si>
  <si>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</si>
  <si>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</si>
  <si>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</si>
  <si>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</si>
  <si>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</si>
  <si>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</si>
  <si>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</si>
  <si>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</si>
  <si>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</si>
  <si>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</si>
  <si>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</si>
  <si>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</si>
  <si>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</si>
  <si>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</si>
  <si>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</si>
  <si>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</si>
  <si>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</si>
  <si>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</si>
  <si>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</si>
  <si>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</si>
  <si>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</si>
  <si>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</si>
  <si>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</si>
  <si>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</si>
  <si>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</si>
  <si>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</si>
  <si>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</si>
  <si>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</si>
  <si>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</si>
  <si>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</si>
  <si>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</si>
  <si>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</si>
  <si>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</si>
  <si>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</si>
  <si>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</si>
  <si>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</si>
  <si>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</si>
  <si>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</si>
  <si>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</si>
  <si>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</si>
  <si>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</si>
  <si>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</si>
  <si>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</si>
  <si>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</si>
  <si>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</si>
  <si>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</si>
  <si>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</si>
  <si>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</si>
  <si>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</si>
  <si>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</si>
  <si>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</si>
  <si>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</si>
  <si>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</si>
  <si>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</si>
  <si>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</si>
  <si>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</si>
  <si>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</si>
  <si>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</si>
  <si>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</si>
  <si>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</si>
  <si>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</si>
  <si>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</si>
  <si>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</si>
  <si>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</si>
  <si>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</si>
  <si>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</si>
  <si>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</si>
  <si>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</si>
  <si>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</si>
  <si>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</si>
  <si>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</si>
  <si>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</si>
  <si>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</si>
  <si>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</si>
  <si>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</si>
  <si>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</si>
  <si>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</si>
  <si>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</si>
  <si>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</si>
  <si>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</si>
  <si>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</si>
  <si>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</si>
  <si>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</si>
  <si>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</si>
  <si>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</si>
  <si>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</si>
  <si>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</si>
  <si>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</si>
  <si>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</si>
  <si>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</si>
  <si>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</si>
  <si>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</si>
  <si>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</si>
  <si>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</si>
  <si>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</si>
  <si>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</si>
  <si>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</si>
  <si>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</si>
  <si>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</si>
  <si>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</si>
  <si>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</si>
  <si>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</si>
  <si>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</si>
  <si>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</si>
  <si>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</si>
  <si>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</si>
  <si>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</si>
  <si>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</si>
  <si>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</si>
  <si>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</si>
  <si>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</si>
  <si>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</si>
  <si>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</si>
  <si>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</si>
  <si>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</si>
  <si>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</si>
  <si>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</si>
  <si>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</si>
  <si>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</si>
  <si>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</si>
  <si>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</si>
  <si>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</si>
  <si>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</si>
  <si>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</si>
  <si>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</si>
  <si>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</si>
  <si>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</si>
  <si>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</si>
  <si>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</si>
  <si>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</si>
  <si>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</si>
  <si>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</si>
  <si>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</si>
  <si>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</si>
  <si>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</si>
  <si>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</si>
  <si>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</si>
  <si>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</si>
  <si>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</si>
  <si>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</si>
  <si>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</si>
  <si>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</si>
  <si>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</si>
  <si>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</si>
  <si>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</si>
  <si>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</si>
  <si>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</si>
  <si>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</si>
  <si>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</si>
  <si>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</si>
  <si>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</si>
  <si>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</si>
  <si>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</si>
  <si>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</si>
  <si>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</si>
  <si>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</si>
  <si>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</si>
  <si>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</si>
  <si>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</si>
  <si>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</si>
  <si>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</si>
  <si>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</si>
  <si>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</si>
  <si>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</si>
  <si>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</si>
  <si>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</si>
  <si>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</si>
  <si>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</si>
  <si>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</si>
  <si>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</si>
  <si>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</si>
  <si>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</si>
  <si>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</si>
  <si>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</si>
  <si>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</si>
  <si>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</si>
  <si>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</si>
  <si>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</si>
  <si>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</si>
  <si>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</si>
  <si>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</si>
  <si>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</si>
  <si>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</si>
  <si>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</si>
  <si>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</si>
  <si>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</si>
  <si>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</si>
  <si>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</si>
  <si>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</si>
  <si>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</si>
  <si>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</si>
  <si>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</si>
  <si>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</si>
  <si>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</si>
  <si>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</si>
  <si>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</si>
  <si>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</si>
  <si>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</si>
  <si>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</si>
  <si>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</si>
  <si>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</si>
  <si>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</si>
  <si>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</si>
  <si>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</si>
  <si>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</si>
  <si>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</si>
  <si>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</si>
  <si>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</si>
  <si>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</si>
  <si>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</si>
  <si>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</si>
  <si>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</si>
  <si>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</si>
  <si>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</si>
  <si>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</si>
  <si>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</si>
  <si>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</si>
  <si>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</si>
  <si>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</si>
  <si>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</si>
  <si>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</si>
  <si>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</si>
  <si>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</si>
  <si>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</si>
  <si>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</si>
  <si>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</si>
  <si>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</si>
  <si>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</si>
  <si>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</si>
  <si>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</si>
  <si>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</si>
  <si>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</si>
  <si>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</si>
  <si>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</si>
  <si>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</si>
  <si>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</si>
  <si>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</si>
  <si>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</si>
  <si>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</si>
  <si>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</si>
  <si>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</si>
  <si>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</si>
  <si>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</si>
  <si>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</si>
  <si>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</si>
  <si>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</si>
  <si>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</si>
  <si>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</si>
  <si>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</si>
  <si>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</si>
  <si>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</si>
  <si>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</si>
  <si>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</si>
  <si>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</si>
  <si>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</si>
  <si>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</si>
  <si>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</si>
  <si>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</si>
  <si>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</si>
  <si>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</si>
  <si>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</si>
  <si>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</si>
  <si>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</si>
  <si>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</si>
  <si>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</si>
  <si>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</si>
  <si>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</si>
  <si>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</si>
  <si>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</si>
  <si>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</si>
  <si>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</si>
  <si>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</si>
  <si>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</si>
  <si>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</si>
  <si>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</si>
  <si>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</si>
  <si>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</si>
  <si>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</si>
  <si>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</si>
  <si>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</si>
  <si>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</si>
  <si>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</si>
  <si>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</si>
  <si>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</si>
  <si>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</si>
  <si>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</si>
  <si>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</si>
  <si>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</si>
  <si>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</si>
  <si>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</si>
  <si>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</si>
  <si>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</si>
  <si>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</si>
  <si>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</si>
  <si>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</si>
  <si>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</si>
  <si>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</si>
  <si>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</si>
  <si>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</si>
  <si>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</si>
  <si>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</si>
  <si>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</si>
  <si>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</si>
  <si>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</si>
  <si>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</si>
  <si>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</si>
  <si>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</si>
  <si>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</si>
  <si>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</si>
  <si>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</si>
  <si>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</si>
  <si>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</si>
  <si>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</si>
  <si>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</si>
  <si>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</si>
  <si>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</si>
  <si>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</si>
  <si>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</si>
  <si>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</si>
  <si>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</si>
  <si>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</si>
  <si>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</si>
  <si>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</si>
  <si>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</si>
  <si>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</si>
  <si>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</si>
  <si>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</si>
  <si>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</si>
  <si>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</si>
  <si>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</si>
  <si>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</si>
  <si>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</si>
  <si>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</si>
  <si>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</si>
  <si>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</si>
  <si>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</si>
  <si>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</si>
  <si>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</si>
  <si>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</si>
  <si>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</si>
  <si>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</si>
  <si>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</si>
  <si>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</si>
  <si>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</si>
  <si>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</si>
  <si>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</si>
  <si>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</si>
  <si>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</si>
  <si>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</si>
  <si>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</si>
  <si>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</si>
  <si>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</si>
  <si>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</si>
  <si>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</si>
  <si>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</si>
  <si>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</si>
  <si>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</si>
  <si>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</si>
  <si>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</si>
  <si>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</si>
  <si>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</si>
  <si>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</si>
  <si>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</si>
  <si>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</si>
  <si>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</si>
  <si>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</si>
  <si>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</si>
  <si>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</si>
  <si>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</si>
  <si>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</si>
  <si>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</si>
  <si>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</si>
  <si>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</si>
  <si>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</si>
  <si>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</si>
  <si>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</si>
  <si>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</si>
  <si>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</si>
  <si>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</si>
  <si>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</si>
  <si>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</si>
  <si>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</si>
  <si>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</si>
  <si>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</si>
  <si>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</si>
  <si>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</si>
  <si>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</si>
  <si>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</si>
  <si>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</si>
  <si>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</si>
  <si>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</si>
  <si>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</si>
  <si>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</si>
  <si>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</si>
  <si>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</si>
  <si>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</si>
  <si>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</si>
  <si>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</si>
  <si>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</si>
  <si>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</si>
  <si>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</si>
  <si>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</si>
  <si>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</si>
  <si>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</si>
  <si>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</si>
  <si>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</si>
  <si>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</si>
  <si>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</si>
  <si>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</si>
  <si>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</si>
  <si>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</si>
  <si>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</si>
  <si>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</si>
  <si>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</si>
  <si>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</si>
  <si>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</si>
  <si>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</si>
  <si>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</si>
  <si>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</si>
  <si>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</si>
  <si>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</si>
  <si>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</si>
  <si>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</si>
  <si>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</si>
  <si>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</si>
  <si>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</si>
  <si>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</si>
  <si>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</si>
  <si>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</si>
  <si>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</si>
  <si>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</si>
  <si>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</si>
  <si>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</si>
  <si>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</si>
  <si>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</si>
  <si>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</si>
  <si>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</si>
  <si>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</si>
  <si>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</si>
  <si>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</si>
  <si>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</si>
  <si>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</si>
  <si>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</si>
  <si>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</si>
  <si>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</si>
  <si>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</si>
  <si>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</si>
  <si>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</si>
  <si>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</si>
  <si>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</si>
  <si>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</si>
  <si>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</si>
  <si>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</si>
  <si>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</si>
  <si>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</si>
  <si>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</si>
  <si>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</si>
  <si>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</si>
  <si>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</si>
  <si>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</si>
  <si>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</si>
  <si>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</si>
  <si>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</si>
  <si>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</si>
  <si>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</si>
  <si>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</si>
  <si>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</si>
  <si>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</si>
  <si>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</si>
  <si>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</si>
  <si>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</si>
  <si>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</si>
  <si>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</si>
  <si>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</si>
  <si>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</si>
  <si>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</si>
  <si>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</si>
  <si>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</si>
  <si>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</si>
  <si>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</si>
  <si>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</si>
  <si>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</si>
  <si>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</si>
  <si>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</si>
  <si>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</si>
  <si>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</si>
  <si>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</si>
  <si>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</si>
  <si>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</si>
  <si>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</si>
  <si>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</si>
  <si>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</si>
  <si>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</si>
  <si>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</si>
  <si>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</si>
  <si>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</si>
  <si>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</si>
  <si>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</si>
  <si>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</si>
  <si>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</si>
  <si>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</si>
  <si>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</si>
  <si>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</si>
  <si>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</si>
  <si>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</si>
  <si>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</si>
  <si>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</si>
  <si>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</si>
  <si>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</si>
  <si>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</si>
  <si>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</si>
  <si>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</si>
  <si>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</si>
  <si>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</si>
  <si>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</si>
  <si>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</si>
  <si>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</si>
  <si>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</si>
  <si>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</si>
  <si>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</si>
  <si>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</si>
  <si>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</si>
  <si>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</si>
  <si>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</si>
  <si>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</si>
  <si>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</si>
  <si>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</si>
  <si>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</si>
  <si>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</si>
  <si>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</si>
  <si>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</si>
  <si>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</si>
  <si>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</si>
  <si>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</si>
  <si>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</si>
  <si>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</si>
  <si>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</si>
  <si>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</si>
  <si>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</si>
  <si>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</si>
  <si>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</si>
  <si>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</si>
  <si>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</si>
  <si>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</si>
  <si>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</si>
  <si>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</si>
  <si>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</si>
  <si>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</si>
  <si>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</si>
  <si>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</si>
  <si>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</si>
  <si>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</si>
  <si>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</si>
  <si>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</si>
  <si>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</si>
  <si>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</si>
  <si>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</si>
  <si>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</si>
  <si>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</si>
  <si>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</si>
  <si>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</si>
  <si>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</si>
  <si>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</si>
  <si>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</si>
  <si>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</si>
  <si>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</si>
  <si>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</si>
  <si>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</si>
  <si>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</si>
  <si>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</si>
  <si>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</si>
  <si>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</si>
  <si>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</si>
  <si>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</si>
  <si>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</si>
  <si>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</si>
  <si>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</si>
  <si>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</si>
  <si>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</si>
  <si>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</si>
  <si>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</si>
  <si>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</si>
  <si>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</si>
  <si>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</si>
  <si>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</si>
  <si>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</si>
  <si>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</si>
  <si>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</si>
  <si>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</si>
  <si>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</si>
  <si>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</si>
  <si>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</si>
  <si>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</si>
  <si>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</si>
  <si>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</si>
  <si>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</si>
  <si>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</si>
  <si>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</si>
  <si>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</si>
  <si>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</si>
  <si>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</si>
  <si>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</si>
  <si>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</si>
  <si>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</si>
  <si>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</si>
  <si>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</si>
  <si>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</si>
  <si>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</si>
  <si>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</si>
  <si>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</si>
  <si>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</si>
  <si>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</si>
  <si>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</si>
  <si>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</si>
  <si>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</si>
  <si>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</si>
  <si>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</si>
  <si>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</si>
  <si>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</si>
  <si>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</si>
  <si>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</si>
  <si>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</si>
  <si>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</si>
  <si>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</si>
  <si>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</si>
  <si>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</si>
  <si>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</si>
  <si>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</si>
  <si>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</si>
  <si>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</si>
  <si>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</si>
  <si>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</si>
  <si>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</si>
  <si>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</si>
  <si>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</si>
  <si>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</si>
  <si>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</si>
  <si>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</si>
  <si>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</si>
  <si>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</si>
  <si>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</si>
  <si>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</si>
  <si>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</si>
  <si>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</si>
  <si>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</si>
  <si>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</si>
  <si>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</si>
  <si>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</si>
  <si>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</si>
  <si>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</si>
  <si>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</si>
  <si>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</si>
  <si>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</si>
  <si>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</si>
  <si>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</si>
  <si>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</si>
  <si>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</si>
  <si>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</si>
  <si>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</si>
  <si>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</si>
  <si>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</si>
  <si>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</si>
  <si>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</si>
  <si>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</si>
  <si>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</si>
  <si>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</si>
  <si>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</si>
  <si>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</si>
  <si>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</si>
  <si>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</si>
  <si>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</si>
  <si>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</si>
  <si>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</si>
  <si>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</si>
  <si>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</si>
  <si>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</si>
  <si>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</si>
  <si>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</si>
  <si>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</si>
  <si>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</si>
  <si>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</si>
  <si>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</si>
  <si>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</si>
  <si>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</si>
  <si>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</si>
  <si>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</si>
  <si>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</si>
  <si>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</si>
  <si>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</si>
  <si>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</si>
  <si>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</si>
  <si>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</si>
  <si>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</si>
  <si>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</si>
  <si>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</si>
  <si>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</si>
  <si>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</si>
  <si>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</si>
  <si>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</si>
  <si>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</si>
  <si>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</si>
  <si>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</si>
  <si>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</si>
  <si>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</si>
  <si>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</si>
  <si>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</si>
  <si>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</si>
  <si>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</si>
  <si>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</si>
  <si>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</si>
  <si>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</si>
  <si>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</si>
  <si>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</si>
  <si>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</si>
  <si>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</si>
  <si>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</si>
  <si>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</si>
  <si>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</si>
  <si>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</si>
  <si>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</si>
  <si>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</si>
  <si>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</si>
  <si>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</si>
  <si>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</si>
  <si>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</si>
  <si>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</si>
  <si>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</si>
  <si>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</si>
  <si>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</si>
  <si>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</si>
  <si>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</si>
  <si>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</si>
  <si>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</si>
  <si>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</si>
  <si>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</si>
  <si>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</si>
  <si>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</si>
  <si>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</si>
  <si>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</si>
  <si>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</si>
  <si>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</si>
  <si>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</si>
  <si>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</si>
  <si>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</si>
  <si>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</si>
  <si>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</si>
  <si>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</si>
  <si>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</si>
  <si>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</si>
  <si>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</si>
  <si>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</si>
  <si>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</si>
  <si>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</si>
  <si>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</si>
  <si>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</si>
  <si>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</si>
  <si>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</si>
  <si>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</si>
  <si>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</si>
  <si>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</si>
  <si>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</si>
  <si>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</si>
  <si>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</si>
  <si>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</si>
  <si>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</si>
  <si>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</si>
  <si>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</si>
  <si>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</si>
  <si>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</si>
  <si>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</si>
  <si>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</si>
  <si>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</si>
  <si>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</si>
  <si>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</si>
  <si>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</si>
  <si>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</si>
  <si>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</si>
  <si>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</si>
  <si>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</si>
  <si>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</si>
  <si>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</si>
  <si>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</si>
  <si>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</si>
  <si>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</si>
  <si>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</si>
  <si>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</si>
  <si>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</si>
  <si>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</si>
  <si>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</si>
  <si>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</si>
  <si>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</si>
  <si>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</si>
  <si>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</si>
  <si>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</si>
  <si>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</si>
  <si>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</si>
  <si>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</si>
  <si>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</si>
  <si>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</si>
  <si>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</si>
  <si>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</si>
  <si>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</si>
  <si>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</si>
  <si>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</si>
  <si>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</si>
  <si>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</si>
  <si>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</si>
  <si>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</si>
  <si>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</si>
  <si>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</si>
  <si>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</si>
  <si>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</si>
  <si>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</si>
  <si>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</si>
  <si>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</si>
  <si>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</si>
  <si>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</si>
  <si>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</si>
  <si>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</si>
  <si>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</si>
  <si>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</si>
  <si>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</si>
  <si>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</si>
  <si>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</si>
  <si>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</si>
  <si>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</si>
  <si>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</si>
  <si>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</si>
  <si>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</si>
  <si>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</si>
  <si>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</si>
  <si>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</si>
  <si>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</si>
  <si>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</si>
  <si>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</si>
  <si>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</si>
  <si>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</si>
  <si>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</si>
  <si>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</si>
  <si>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</si>
  <si>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</si>
  <si>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</si>
  <si>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</si>
  <si>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</si>
  <si>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</si>
  <si>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</si>
  <si>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</si>
  <si>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</si>
  <si>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</si>
  <si>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</si>
  <si>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</si>
  <si>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</si>
  <si>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</si>
  <si>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</si>
  <si>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</si>
  <si>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</si>
  <si>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</si>
  <si>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</si>
  <si>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</si>
  <si>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</si>
  <si>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</si>
  <si>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</si>
  <si>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</si>
  <si>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</si>
  <si>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</si>
  <si>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</si>
  <si>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</si>
  <si>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</si>
  <si>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</si>
  <si>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</si>
  <si>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</si>
  <si>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</si>
  <si>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</si>
  <si>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</si>
  <si>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</si>
  <si>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</si>
  <si>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</si>
  <si>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</si>
  <si>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</si>
  <si>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</si>
  <si>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</si>
  <si>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</si>
  <si>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</si>
  <si>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</si>
  <si>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</si>
  <si>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</si>
  <si>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</si>
  <si>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</si>
  <si>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</si>
  <si>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</si>
  <si>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</si>
  <si>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</si>
  <si>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</si>
  <si>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</si>
  <si>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</si>
  <si>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</si>
  <si>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</si>
  <si>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</si>
  <si>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</si>
  <si>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</si>
  <si>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</si>
  <si>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</si>
  <si>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</si>
  <si>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</si>
  <si>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</si>
  <si>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</si>
  <si>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</si>
  <si>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</si>
  <si>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</si>
  <si>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</si>
  <si>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</si>
  <si>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</si>
  <si>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</si>
  <si>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</si>
  <si>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</si>
  <si>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</si>
  <si>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</si>
  <si>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</si>
  <si>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</si>
  <si>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</si>
  <si>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</si>
  <si>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</si>
  <si>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</si>
  <si>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</si>
  <si>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</si>
  <si>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</si>
  <si>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</si>
  <si>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</si>
  <si>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</si>
  <si>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</si>
  <si>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</si>
  <si>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</si>
  <si>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</si>
  <si>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</si>
  <si>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</si>
  <si>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</si>
  <si>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</si>
  <si>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</si>
  <si>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</si>
  <si>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</si>
  <si>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</si>
  <si>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</si>
  <si>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</si>
  <si>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</si>
  <si>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</si>
  <si>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</si>
  <si>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</si>
  <si>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</si>
  <si>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</si>
  <si>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</si>
  <si>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</si>
  <si>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</si>
  <si>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</si>
  <si>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</si>
  <si>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</si>
  <si>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</si>
  <si>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</si>
  <si>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</si>
  <si>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</si>
  <si>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</si>
  <si>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</si>
  <si>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</si>
  <si>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</si>
  <si>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</si>
  <si>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</si>
  <si>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</si>
  <si>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</si>
  <si>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</si>
  <si>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</si>
  <si>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</si>
  <si>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</si>
  <si>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</si>
  <si>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</si>
  <si>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</si>
  <si>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</si>
  <si>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</si>
  <si>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</si>
  <si>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</si>
  <si>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</si>
  <si>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</si>
  <si>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</si>
  <si>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</si>
  <si>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</si>
  <si>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</si>
  <si>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</si>
  <si>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</si>
  <si>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</si>
  <si>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</si>
  <si>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</si>
  <si>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</si>
  <si>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</si>
  <si>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</si>
  <si>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</si>
  <si>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</si>
  <si>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</si>
  <si>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</si>
  <si>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</si>
  <si>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</si>
  <si>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</si>
  <si>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</si>
  <si>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</si>
  <si>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</si>
  <si>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</si>
  <si>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</si>
  <si>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</si>
  <si>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</si>
  <si>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</si>
  <si>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</si>
  <si>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</si>
  <si>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</si>
  <si>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</si>
  <si>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</si>
  <si>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</si>
  <si>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</si>
  <si>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</si>
  <si>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</si>
  <si>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</si>
  <si>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</si>
  <si>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</si>
  <si>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</si>
  <si>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</si>
  <si>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</si>
  <si>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</si>
  <si>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</si>
  <si>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</si>
  <si>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</si>
  <si>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</si>
  <si>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</si>
  <si>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</si>
  <si>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</si>
  <si>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</si>
  <si>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</si>
  <si>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</si>
  <si>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</si>
  <si>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</si>
  <si>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</si>
  <si>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</si>
  <si>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</si>
  <si>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</si>
  <si>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</si>
  <si>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</si>
  <si>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</si>
  <si>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</si>
  <si>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</si>
  <si>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</si>
  <si>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</si>
  <si>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</si>
  <si>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</si>
  <si>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</si>
  <si>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</si>
  <si>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</si>
  <si>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</si>
  <si>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</si>
  <si>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</si>
  <si>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</si>
  <si>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</si>
  <si>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</si>
  <si>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</si>
  <si>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</si>
  <si>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</si>
  <si>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</si>
  <si>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</si>
  <si>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</si>
  <si>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</si>
  <si>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</si>
  <si>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</si>
  <si>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</si>
  <si>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</si>
  <si>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</si>
  <si>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</si>
  <si>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</si>
  <si>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</si>
  <si>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</si>
  <si>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</si>
  <si>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</si>
  <si>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</si>
  <si>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</si>
  <si>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</si>
  <si>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</si>
  <si>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</si>
  <si>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</si>
  <si>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</si>
  <si>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</si>
  <si>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</si>
  <si>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</si>
  <si>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</si>
  <si>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</si>
  <si>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</si>
  <si>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</si>
  <si>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</si>
  <si>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</si>
  <si>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</si>
  <si>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</si>
  <si>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</si>
  <si>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</si>
  <si>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</si>
  <si>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</si>
  <si>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</si>
  <si>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</si>
  <si>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</si>
  <si>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</si>
  <si>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</si>
  <si>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</si>
  <si>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</si>
  <si>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</si>
  <si>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</si>
  <si>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</si>
  <si>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</si>
  <si>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</si>
  <si>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</si>
  <si>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</si>
  <si>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</si>
  <si>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</si>
  <si>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</si>
  <si>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</si>
  <si>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</si>
  <si>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</si>
  <si>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</si>
  <si>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</si>
  <si>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</si>
  <si>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</si>
  <si>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</si>
  <si>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</si>
  <si>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</si>
  <si>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</si>
  <si>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</si>
  <si>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</si>
  <si>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</si>
  <si>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</si>
  <si>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</si>
  <si>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</si>
  <si>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</si>
  <si>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</si>
  <si>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</si>
  <si>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</si>
  <si>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</si>
  <si>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</si>
  <si>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</si>
  <si>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</si>
  <si>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</si>
  <si>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</si>
  <si>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</si>
  <si>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</si>
  <si>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</si>
  <si>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</si>
  <si>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</si>
  <si>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</si>
  <si>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</si>
  <si>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</si>
  <si>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</si>
  <si>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</si>
  <si>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</si>
  <si>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</si>
  <si>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</si>
  <si>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</si>
  <si>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</si>
  <si>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</si>
  <si>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</si>
  <si>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</si>
  <si>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</si>
  <si>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</si>
  <si>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</si>
  <si>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</si>
  <si>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</si>
  <si>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</si>
  <si>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</si>
  <si>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</si>
  <si>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</si>
  <si>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</si>
  <si>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</si>
  <si>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</si>
  <si>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</si>
  <si>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</si>
  <si>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</si>
  <si>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</si>
  <si>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</si>
  <si>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</si>
  <si>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</si>
  <si>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</si>
  <si>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</si>
  <si>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</si>
  <si>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</si>
  <si>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</si>
  <si>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</si>
  <si>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</si>
  <si>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</si>
  <si>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</si>
  <si>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</si>
  <si>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</si>
  <si>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</si>
  <si>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</si>
  <si>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</si>
  <si>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</si>
  <si>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</si>
  <si>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</si>
  <si>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</si>
  <si>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</si>
  <si>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</si>
  <si>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</si>
  <si>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</si>
  <si>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</si>
  <si>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</si>
  <si>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</si>
  <si>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</si>
  <si>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</si>
  <si>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</si>
  <si>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</si>
  <si>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</si>
  <si>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</si>
  <si>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</si>
  <si>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</si>
  <si>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</si>
  <si>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</si>
  <si>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</si>
  <si>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</si>
  <si>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</si>
  <si>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</si>
  <si>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</si>
  <si>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</si>
  <si>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</si>
  <si>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</si>
  <si>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</si>
  <si>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</si>
  <si>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</si>
  <si>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</si>
  <si>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</si>
  <si>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</si>
  <si>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</si>
  <si>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</si>
  <si>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</si>
  <si>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</si>
  <si>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</si>
  <si>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</si>
  <si>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</si>
  <si>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</si>
  <si>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</si>
  <si>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</si>
  <si>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</si>
  <si>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</si>
  <si>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</si>
  <si>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</si>
  <si>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</si>
  <si>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</si>
  <si>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</si>
  <si>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</si>
  <si>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</si>
  <si>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</si>
  <si>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</si>
  <si>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</si>
  <si>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</si>
  <si>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</si>
  <si>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</si>
  <si>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</si>
  <si>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</si>
  <si>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</si>
  <si>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</si>
  <si>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</si>
  <si>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</si>
  <si>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</si>
  <si>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</si>
  <si>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</si>
  <si>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</si>
  <si>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</si>
  <si>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</si>
  <si>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</si>
  <si>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</si>
  <si>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</si>
  <si>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</si>
  <si>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</si>
  <si>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</si>
  <si>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</si>
  <si>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</si>
  <si>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</si>
  <si>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</si>
  <si>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</si>
  <si>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</si>
  <si>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</si>
  <si>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</si>
  <si>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</si>
  <si>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</si>
  <si>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</si>
  <si>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</si>
  <si>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</si>
  <si>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</si>
  <si>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</si>
  <si>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</si>
  <si>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</si>
  <si>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</si>
  <si>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</si>
  <si>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</si>
  <si>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</si>
  <si>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</si>
  <si>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</si>
  <si>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</si>
  <si>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</si>
  <si>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</si>
  <si>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</si>
  <si>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</si>
  <si>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</si>
  <si>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</si>
  <si>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</si>
  <si>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</si>
  <si>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</si>
  <si>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</si>
  <si>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</si>
  <si>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</si>
  <si>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</si>
  <si>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</si>
  <si>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</si>
  <si>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</si>
  <si>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</si>
  <si>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</si>
  <si>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</si>
  <si>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</si>
  <si>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</si>
  <si>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</si>
  <si>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</si>
  <si>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</si>
  <si>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</si>
  <si>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</si>
  <si>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</si>
  <si>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</si>
  <si>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</si>
  <si>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</si>
  <si>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</si>
  <si>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</si>
  <si>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</si>
  <si>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</si>
  <si>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</si>
  <si>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</si>
  <si>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</si>
  <si>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</si>
  <si>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</si>
  <si>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</si>
  <si>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</si>
  <si>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</si>
  <si>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</si>
  <si>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</si>
  <si>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</si>
  <si>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</si>
  <si>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</si>
  <si>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</si>
  <si>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</si>
  <si>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</si>
  <si>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</si>
  <si>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</si>
  <si>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</si>
  <si>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</si>
  <si>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</si>
  <si>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</si>
  <si>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</si>
  <si>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</si>
  <si>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</si>
  <si>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</si>
  <si>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</si>
  <si>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</si>
  <si>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</si>
  <si>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</si>
  <si>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</si>
  <si>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</si>
  <si>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</si>
  <si>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</si>
  <si>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</si>
  <si>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</si>
  <si>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</si>
  <si>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</si>
  <si>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</si>
  <si>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</si>
  <si>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</si>
  <si>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</si>
  <si>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</si>
  <si>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</si>
  <si>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</si>
  <si>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</si>
  <si>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</si>
  <si>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</si>
  <si>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</si>
  <si>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</si>
  <si>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</si>
  <si>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</si>
  <si>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</si>
  <si>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</si>
  <si>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</si>
  <si>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</si>
  <si>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</si>
  <si>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</si>
  <si>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</si>
  <si>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</si>
  <si>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</si>
  <si>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</si>
  <si>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</si>
  <si>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</si>
  <si>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</si>
  <si>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</si>
  <si>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</si>
  <si>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</si>
  <si>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</si>
  <si>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</si>
  <si>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</si>
  <si>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</si>
  <si>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</si>
  <si>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</si>
  <si>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</si>
  <si>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</si>
  <si>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</si>
  <si>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</si>
  <si>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</si>
  <si>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</si>
  <si>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</si>
  <si>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</si>
  <si>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</si>
  <si>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</si>
  <si>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</si>
  <si>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</si>
  <si>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</si>
  <si>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</si>
  <si>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</si>
  <si>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</si>
  <si>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</si>
  <si>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</si>
  <si>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</si>
  <si>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</si>
  <si>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</si>
  <si>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</si>
  <si>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</si>
  <si>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</si>
  <si>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</si>
  <si>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</si>
  <si>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</si>
  <si>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</si>
  <si>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</si>
  <si>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</si>
  <si>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</si>
  <si>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</si>
  <si>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</si>
  <si>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</si>
  <si>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</si>
  <si>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</si>
  <si>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</si>
  <si>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</si>
  <si>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</si>
  <si>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</si>
  <si>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</si>
  <si>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</si>
  <si>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</si>
  <si>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</si>
  <si>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</si>
  <si>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</si>
  <si>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</si>
  <si>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</si>
  <si>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</si>
  <si>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</si>
  <si>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</si>
  <si>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</si>
  <si>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</si>
  <si>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</si>
  <si>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</si>
  <si>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</si>
  <si>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</si>
  <si>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</si>
  <si>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</si>
  <si>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</si>
  <si>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</si>
  <si>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</si>
  <si>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</si>
  <si>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</si>
  <si>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</si>
  <si>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</si>
  <si>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</si>
  <si>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</si>
  <si>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</si>
  <si>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</si>
  <si>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</si>
  <si>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</si>
  <si>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</si>
  <si>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</si>
  <si>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</si>
  <si>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</si>
  <si>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</si>
  <si>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</si>
  <si>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</si>
  <si>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</si>
  <si>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</si>
  <si>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</si>
  <si>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</si>
  <si>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</si>
  <si>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</si>
  <si>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</si>
  <si>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</si>
  <si>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</si>
  <si>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</si>
  <si>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</si>
  <si>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</si>
  <si>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</si>
  <si>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</si>
  <si>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</si>
  <si>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</si>
  <si>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</si>
  <si>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</si>
  <si>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</si>
  <si>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</si>
  <si>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</si>
  <si>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</si>
  <si>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</si>
  <si>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</si>
  <si>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</si>
  <si>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</si>
  <si>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</si>
  <si>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</si>
  <si>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</si>
  <si>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</si>
  <si>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</si>
  <si>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</si>
  <si>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</si>
  <si>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</si>
  <si>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</si>
  <si>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</si>
  <si>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</si>
  <si>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</si>
  <si>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</si>
  <si>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</si>
  <si>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</si>
  <si>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</si>
  <si>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</si>
  <si>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</si>
  <si>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</si>
  <si>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</si>
  <si>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</si>
  <si>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</si>
  <si>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</si>
  <si>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</si>
  <si>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</si>
  <si>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</si>
  <si>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</si>
  <si>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</si>
  <si>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</si>
  <si>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</si>
  <si>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</si>
  <si>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</si>
  <si>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</si>
  <si>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</si>
  <si>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</si>
  <si>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</si>
  <si>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</si>
  <si>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</si>
  <si>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</si>
  <si>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</si>
  <si>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</si>
  <si>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</si>
  <si>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</si>
  <si>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</si>
  <si>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</si>
  <si>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</si>
  <si>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</si>
  <si>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</si>
  <si>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</si>
  <si>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</si>
  <si>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</si>
  <si>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</si>
  <si>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</si>
  <si>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</si>
  <si>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</si>
  <si>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</si>
  <si>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</si>
  <si>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</si>
  <si>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</si>
  <si>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</si>
  <si>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</si>
  <si>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</si>
  <si>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</si>
  <si>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</si>
  <si>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</si>
  <si>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</si>
  <si>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</si>
  <si>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</si>
  <si>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</si>
  <si>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</si>
  <si>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</si>
  <si>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</si>
  <si>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</si>
  <si>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</si>
  <si>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</si>
  <si>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</si>
  <si>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</si>
  <si>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</si>
  <si>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</si>
  <si>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</si>
  <si>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</si>
  <si>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</si>
  <si>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</si>
  <si>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</si>
  <si>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</si>
  <si>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</si>
  <si>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</si>
  <si>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</si>
  <si>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</si>
  <si>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</si>
  <si>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</si>
  <si>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</si>
  <si>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</si>
  <si>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</si>
  <si>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</si>
  <si>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</si>
  <si>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</si>
  <si>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</si>
  <si>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</si>
  <si>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</si>
  <si>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</si>
  <si>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</si>
  <si>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</si>
  <si>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</si>
  <si>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</si>
  <si>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</si>
  <si>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</si>
  <si>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</si>
  <si>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</si>
  <si>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</si>
  <si>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</si>
  <si>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</si>
  <si>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</si>
  <si>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</si>
  <si>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</si>
  <si>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</si>
  <si>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</si>
  <si>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</si>
  <si>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</si>
  <si>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</si>
  <si>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</si>
  <si>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</si>
  <si>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</si>
  <si>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</si>
  <si>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</si>
  <si>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</si>
  <si>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</si>
  <si>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</si>
  <si>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</si>
  <si>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</si>
  <si>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</si>
  <si>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</si>
  <si>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</si>
  <si>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</si>
  <si>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</si>
  <si>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</si>
  <si>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</si>
  <si>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</si>
  <si>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</si>
  <si>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</si>
  <si>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</si>
  <si>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</si>
  <si>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</si>
  <si>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</si>
  <si>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</si>
  <si>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</si>
  <si>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</si>
  <si>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</si>
  <si>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</si>
  <si>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</si>
  <si>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</si>
  <si>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</si>
  <si>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</si>
  <si>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</si>
  <si>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</si>
  <si>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</si>
  <si>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</si>
  <si>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</si>
  <si>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</si>
  <si>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</si>
  <si>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</si>
  <si>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</si>
  <si>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</si>
  <si>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</si>
  <si>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</si>
  <si>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</si>
  <si>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</si>
  <si>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</si>
  <si>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</si>
  <si>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</si>
  <si>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</si>
  <si>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</si>
  <si>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</si>
  <si>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</si>
  <si>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</si>
  <si>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</si>
  <si>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</si>
  <si>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</si>
  <si>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</si>
  <si>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</si>
  <si>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</si>
  <si>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</si>
  <si>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</si>
  <si>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</si>
  <si>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</si>
  <si>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</si>
  <si>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</si>
  <si>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</si>
  <si>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</si>
  <si>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</si>
  <si>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</si>
  <si>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</si>
  <si>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</si>
  <si>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</si>
  <si>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</si>
  <si>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</si>
  <si>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</si>
  <si>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</si>
  <si>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</si>
  <si>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</si>
  <si>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</si>
  <si>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</si>
  <si>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</si>
  <si>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</si>
  <si>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</si>
  <si>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</si>
  <si>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</si>
  <si>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</si>
  <si>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</si>
  <si>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</si>
  <si>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</si>
  <si>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</si>
  <si>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</si>
  <si>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</si>
  <si>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</si>
  <si>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</si>
  <si>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</si>
  <si>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</si>
  <si>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</si>
  <si>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</si>
  <si>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</si>
  <si>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</si>
  <si>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</si>
  <si>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</si>
  <si>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</si>
  <si>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</si>
  <si>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</si>
  <si>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</si>
  <si>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</si>
  <si>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</si>
  <si>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</si>
  <si>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</si>
  <si>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</si>
  <si>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</si>
  <si>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</si>
  <si>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</si>
  <si>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</si>
  <si>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</si>
  <si>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</si>
  <si>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</si>
  <si>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</si>
  <si>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</si>
  <si>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</si>
  <si>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</si>
  <si>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</si>
  <si>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</si>
  <si>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</si>
  <si>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</si>
  <si>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</si>
  <si>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</si>
  <si>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</si>
  <si>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</si>
  <si>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</si>
  <si>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</si>
  <si>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</si>
  <si>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</si>
  <si>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</si>
  <si>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</si>
  <si>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</si>
  <si>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</si>
  <si>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</si>
  <si>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</si>
  <si>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</si>
  <si>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</si>
  <si>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</si>
  <si>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</si>
  <si>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</si>
  <si>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</si>
  <si>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</si>
  <si>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</si>
  <si>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</si>
  <si>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</si>
  <si>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</si>
  <si>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</si>
  <si>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</si>
  <si>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</si>
  <si>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</si>
  <si>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</si>
  <si>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</si>
  <si>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</si>
  <si>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</si>
  <si>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</si>
  <si>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</si>
  <si>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</si>
  <si>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</si>
  <si>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</si>
  <si>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</si>
  <si>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</si>
  <si>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</si>
  <si>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</si>
  <si>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</si>
  <si>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</si>
  <si>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</si>
  <si>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</si>
  <si>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</si>
  <si>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</si>
  <si>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</si>
  <si>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</si>
  <si>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</si>
  <si>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</si>
  <si>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</si>
  <si>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</si>
  <si>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</si>
  <si>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</si>
  <si>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</si>
  <si>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</si>
  <si>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</si>
  <si>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</si>
  <si>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</si>
  <si>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</si>
  <si>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</si>
  <si>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</si>
  <si>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</si>
  <si>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</si>
  <si>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</si>
  <si>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</si>
  <si>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</si>
  <si>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</si>
  <si>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</si>
  <si>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</si>
  <si>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</si>
  <si>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</si>
  <si>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</si>
  <si>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</si>
  <si>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</si>
  <si>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</si>
  <si>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</si>
  <si>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</si>
  <si>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</si>
  <si>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</si>
  <si>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</si>
  <si>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</si>
  <si>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</si>
  <si>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</si>
  <si>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</si>
  <si>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</si>
  <si>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</si>
  <si>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</si>
  <si>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</si>
  <si>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</si>
  <si>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</si>
  <si>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</si>
  <si>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</si>
  <si>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</si>
  <si>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</si>
  <si>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</si>
  <si>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</si>
  <si>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</si>
  <si>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</si>
  <si>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</si>
  <si>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</si>
  <si>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</si>
  <si>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</si>
  <si>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</si>
  <si>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</si>
  <si>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</si>
  <si>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</si>
  <si>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</si>
  <si>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</si>
  <si>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</si>
  <si>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</si>
  <si>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</si>
  <si>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</si>
  <si>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</si>
  <si>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</si>
  <si>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</si>
  <si>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</si>
  <si>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</si>
  <si>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</si>
  <si>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</si>
  <si>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</si>
  <si>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</si>
  <si>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</si>
  <si>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</si>
  <si>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</si>
  <si>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</si>
  <si>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</si>
  <si>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</si>
  <si>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</si>
  <si>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</si>
  <si>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</si>
  <si>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</si>
  <si>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</si>
  <si>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</si>
  <si>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</si>
  <si>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</si>
  <si>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</si>
  <si>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</si>
  <si>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</si>
  <si>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</si>
  <si>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</si>
  <si>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</si>
  <si>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</si>
  <si>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</si>
  <si>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</si>
  <si>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</si>
  <si>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</si>
  <si>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</si>
  <si>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</si>
  <si>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</si>
  <si>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</si>
  <si>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</si>
  <si>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</si>
  <si>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</si>
  <si>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</si>
  <si>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</si>
  <si>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</si>
  <si>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</si>
  <si>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</si>
  <si>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</si>
  <si>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</si>
  <si>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</si>
  <si>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</si>
  <si>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</si>
  <si>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</si>
  <si>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</si>
  <si>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</si>
  <si>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</si>
  <si>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</si>
  <si>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</si>
  <si>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</si>
  <si>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</si>
  <si>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</si>
  <si>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</si>
  <si>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</si>
  <si>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</si>
  <si>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</si>
  <si>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</si>
  <si>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</si>
  <si>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</si>
  <si>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</si>
  <si>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</si>
  <si>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</si>
  <si>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</si>
  <si>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</si>
  <si>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</si>
  <si>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</si>
  <si>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</si>
  <si>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</si>
  <si>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</si>
  <si>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</si>
  <si>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</si>
  <si>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</si>
  <si>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</si>
  <si>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</si>
  <si>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</si>
  <si>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</si>
  <si>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</si>
  <si>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</si>
  <si>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</si>
  <si>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</si>
  <si>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</si>
  <si>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</si>
  <si>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</si>
  <si>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</si>
  <si>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</si>
  <si>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</si>
  <si>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</si>
  <si>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</si>
  <si>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</si>
  <si>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</si>
  <si>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</si>
  <si>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</si>
  <si>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</si>
  <si>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</si>
  <si>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</si>
  <si>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</si>
  <si>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</si>
  <si>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</si>
  <si>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</si>
  <si>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</si>
  <si>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</si>
  <si>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</si>
  <si>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</si>
  <si>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</si>
  <si>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</si>
  <si>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</si>
  <si>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</si>
  <si>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</si>
  <si>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</si>
  <si>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</si>
  <si>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</si>
  <si>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</si>
  <si>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</si>
  <si>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</si>
  <si>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</si>
  <si>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</si>
  <si>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</si>
  <si>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</si>
  <si>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</si>
  <si>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</si>
  <si>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</si>
  <si>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</si>
  <si>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</si>
  <si>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</si>
  <si>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</si>
  <si>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</si>
  <si>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</si>
  <si>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</si>
  <si>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</si>
  <si>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</si>
  <si>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</si>
  <si>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</si>
  <si>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</si>
  <si>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</si>
  <si>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</si>
  <si>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</si>
  <si>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</si>
  <si>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</si>
  <si>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</si>
  <si>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</si>
  <si>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</si>
  <si>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</si>
  <si>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</si>
  <si>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</si>
  <si>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</si>
  <si>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</si>
  <si>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</si>
  <si>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</si>
  <si>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</si>
  <si>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</si>
  <si>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</si>
  <si>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</si>
  <si>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</si>
  <si>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</si>
  <si>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</si>
  <si>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</si>
  <si>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</si>
  <si>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</si>
  <si>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</si>
  <si>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</si>
  <si>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</si>
  <si>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</si>
  <si>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</si>
  <si>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</si>
  <si>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</si>
  <si>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</si>
  <si>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</si>
  <si>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</si>
  <si>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</si>
  <si>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</si>
  <si>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</si>
  <si>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</si>
  <si>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</si>
  <si>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</si>
  <si>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</si>
  <si>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</si>
  <si>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</si>
  <si>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</si>
  <si>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</si>
  <si>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</si>
  <si>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</si>
  <si>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</si>
  <si>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</si>
  <si>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</si>
  <si>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</si>
  <si>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</si>
  <si>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</si>
  <si>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</si>
  <si>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</si>
  <si>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</si>
  <si>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</si>
  <si>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</si>
  <si>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</si>
  <si>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</si>
  <si>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</si>
  <si>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</si>
  <si>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</si>
  <si>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</si>
  <si>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</si>
  <si>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</si>
  <si>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</si>
  <si>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</si>
  <si>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</si>
  <si>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</si>
  <si>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</si>
  <si>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</si>
  <si>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</si>
  <si>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</si>
  <si>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</si>
  <si>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</si>
  <si>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</si>
  <si>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</si>
  <si>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</si>
  <si>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</si>
  <si>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</si>
  <si>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</si>
  <si>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</si>
  <si>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</si>
  <si>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</si>
  <si>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</si>
  <si>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</si>
  <si>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</si>
  <si>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</si>
  <si>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</si>
  <si>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</si>
  <si>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</si>
  <si>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</si>
  <si>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</si>
  <si>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</si>
  <si>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</si>
  <si>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</si>
  <si>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</si>
  <si>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</si>
  <si>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</si>
  <si>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</si>
  <si>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</si>
  <si>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</si>
  <si>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</si>
  <si>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</si>
  <si>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</si>
  <si>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</si>
  <si>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</si>
  <si>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</si>
  <si>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</si>
  <si>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</si>
  <si>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</si>
  <si>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</si>
  <si>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</si>
  <si>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</si>
  <si>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</si>
  <si>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</si>
  <si>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</si>
  <si>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</si>
  <si>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</si>
  <si>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</si>
  <si>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</si>
  <si>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</si>
  <si>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</si>
  <si>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</si>
  <si>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</si>
  <si>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</si>
  <si>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</si>
  <si>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</si>
  <si>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</si>
  <si>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</si>
  <si>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</si>
  <si>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</si>
  <si>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</si>
  <si>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</si>
  <si>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</si>
  <si>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</si>
  <si>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</si>
  <si>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</si>
  <si>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</si>
  <si>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</si>
  <si>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</si>
  <si>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</si>
  <si>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</si>
  <si>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</si>
  <si>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</si>
  <si>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</si>
  <si>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</si>
  <si>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</si>
  <si>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</si>
  <si>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</si>
  <si>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</si>
  <si>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</si>
  <si>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</si>
  <si>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</si>
  <si>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</si>
  <si>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</si>
  <si>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</si>
  <si>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</si>
  <si>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</si>
  <si>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</si>
  <si>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</si>
  <si>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</si>
  <si>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</si>
  <si>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</si>
  <si>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</si>
  <si>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</si>
  <si>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</si>
  <si>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</si>
  <si>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</si>
  <si>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</si>
  <si>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</si>
  <si>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</si>
  <si>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</si>
  <si>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</si>
  <si>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</si>
  <si>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</si>
  <si>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</si>
  <si>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</si>
  <si>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</si>
  <si>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</si>
  <si>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</si>
  <si>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</si>
  <si>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</si>
  <si>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</si>
  <si>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</si>
  <si>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</si>
  <si>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</si>
  <si>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</si>
  <si>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</si>
  <si>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</si>
  <si>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</si>
  <si>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</si>
  <si>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</si>
  <si>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</si>
  <si>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</si>
  <si>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</si>
  <si>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</si>
  <si>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</si>
  <si>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</si>
  <si>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</si>
  <si>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</si>
  <si>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</si>
  <si>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</si>
  <si>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</si>
  <si>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</si>
  <si>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</si>
  <si>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</si>
  <si>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</si>
  <si>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</si>
  <si>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</si>
  <si>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</si>
  <si>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</si>
  <si>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</si>
  <si>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</si>
  <si>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</si>
  <si>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</si>
  <si>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</si>
  <si>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</si>
  <si>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</si>
  <si>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</si>
  <si>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</si>
  <si>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</si>
  <si>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</si>
  <si>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</si>
  <si>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</si>
  <si>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</si>
  <si>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</si>
  <si>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</si>
  <si>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</si>
  <si>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</si>
  <si>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</si>
  <si>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</si>
  <si>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</si>
  <si>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</si>
  <si>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</si>
  <si>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</si>
  <si>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</si>
  <si>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</si>
  <si>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</si>
  <si>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</si>
  <si>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</si>
  <si>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</si>
  <si>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</si>
  <si>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</si>
  <si>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</si>
  <si>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</si>
  <si>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</si>
  <si>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</si>
  <si>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</si>
  <si>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</si>
  <si>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</si>
  <si>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</si>
  <si>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</si>
  <si>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</si>
  <si>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</si>
  <si>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</si>
  <si>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</si>
  <si>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</si>
  <si>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</si>
  <si>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</si>
  <si>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</si>
  <si>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</si>
  <si>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</si>
  <si>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</si>
  <si>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</si>
  <si>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</si>
  <si>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</si>
  <si>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</si>
  <si>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</si>
  <si>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</si>
  <si>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</si>
  <si>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</si>
  <si>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</si>
  <si>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</si>
  <si>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</si>
  <si>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</si>
  <si>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</si>
  <si>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</si>
  <si>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</si>
  <si>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</si>
  <si>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</si>
  <si>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</si>
  <si>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</si>
  <si>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</si>
  <si>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</si>
  <si>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</si>
  <si>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</si>
  <si>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</si>
  <si>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</si>
  <si>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</si>
  <si>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</si>
  <si>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</si>
  <si>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</si>
  <si>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</si>
  <si>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</si>
  <si>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</si>
  <si>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</si>
  <si>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</si>
  <si>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</si>
  <si>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</si>
  <si>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</si>
  <si>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</si>
  <si>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</si>
  <si>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</si>
  <si>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</si>
  <si>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</si>
  <si>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</si>
  <si>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</si>
  <si>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</si>
  <si>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</si>
  <si>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</si>
  <si>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</si>
  <si>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</si>
  <si>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</si>
  <si>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</si>
  <si>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</si>
  <si>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</si>
  <si>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</si>
  <si>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</si>
  <si>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</si>
  <si>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</si>
  <si>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</si>
  <si>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</si>
  <si>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</si>
  <si>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</si>
  <si>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</si>
  <si>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</si>
  <si>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</si>
  <si>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</si>
  <si>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</si>
  <si>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</si>
  <si>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</si>
  <si>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</si>
  <si>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</si>
  <si>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</si>
  <si>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</si>
  <si>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</si>
  <si>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</si>
  <si>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</si>
  <si>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</si>
  <si>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</si>
  <si>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</si>
  <si>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</si>
  <si>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</si>
  <si>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</si>
  <si>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</si>
  <si>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</si>
  <si>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</si>
  <si>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</si>
  <si>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</si>
  <si>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</si>
  <si>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</si>
  <si>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</si>
  <si>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</si>
  <si>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</si>
  <si>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</si>
  <si>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</si>
  <si>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</si>
  <si>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</si>
  <si>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</si>
  <si>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</si>
  <si>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</si>
  <si>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</si>
  <si>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</si>
  <si>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</si>
  <si>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</si>
  <si>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</si>
  <si>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</si>
  <si>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</si>
  <si>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</si>
  <si>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</si>
  <si>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</si>
  <si>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</si>
  <si>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</si>
  <si>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</si>
  <si>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</si>
  <si>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</si>
  <si>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</si>
  <si>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</si>
  <si>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</si>
  <si>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</si>
  <si>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</si>
  <si>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</si>
  <si>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</si>
  <si>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</si>
  <si>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</si>
  <si>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</si>
  <si>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</si>
  <si>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</si>
  <si>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</si>
  <si>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</si>
  <si>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</si>
  <si>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</si>
  <si>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</si>
  <si>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</si>
  <si>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</si>
  <si>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</si>
  <si>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</si>
  <si>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</si>
  <si>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</si>
  <si>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</si>
  <si>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</si>
  <si>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</si>
  <si>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</si>
  <si>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</si>
  <si>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</si>
  <si>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</si>
  <si>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</si>
  <si>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</si>
  <si>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</si>
  <si>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</si>
  <si>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</si>
  <si>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</si>
  <si>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</si>
  <si>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</si>
  <si>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</si>
  <si>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</si>
  <si>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</si>
  <si>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</si>
  <si>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</si>
  <si>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</si>
  <si>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</si>
  <si>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</si>
  <si>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</si>
  <si>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</si>
  <si>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</si>
  <si>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</si>
  <si>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</si>
  <si>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</si>
  <si>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</si>
  <si>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</si>
  <si>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</si>
  <si>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</si>
  <si>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</si>
  <si>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</si>
  <si>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</si>
  <si>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</si>
  <si>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</si>
  <si>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</si>
  <si>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</si>
  <si>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</si>
  <si>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</si>
  <si>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</si>
  <si>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</si>
  <si>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</si>
  <si>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</si>
  <si>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</si>
  <si>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</si>
  <si>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</si>
  <si>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</si>
  <si>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</si>
  <si>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</si>
  <si>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</si>
  <si>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</si>
  <si>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</si>
  <si>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</si>
  <si>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</si>
  <si>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</si>
  <si>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</si>
  <si>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</si>
  <si>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</si>
  <si>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</si>
  <si>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</si>
  <si>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</si>
  <si>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</si>
  <si>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</si>
  <si>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</si>
  <si>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</si>
  <si>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</si>
  <si>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</si>
  <si>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</si>
  <si>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</si>
  <si>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</si>
  <si>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</si>
  <si>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</si>
  <si>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</si>
  <si>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</si>
  <si>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</si>
  <si>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</si>
  <si>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</si>
  <si>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</si>
  <si>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</si>
  <si>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</si>
  <si>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</si>
  <si>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</si>
  <si>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</si>
  <si>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</si>
  <si>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</si>
  <si>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</si>
  <si>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</si>
  <si>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</si>
  <si>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</si>
  <si>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</si>
  <si>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</si>
  <si>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</si>
  <si>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</si>
  <si>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</si>
  <si>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</si>
  <si>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</si>
  <si>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</si>
  <si>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</si>
  <si>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</si>
  <si>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</si>
  <si>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</si>
  <si>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</si>
  <si>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</si>
  <si>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</si>
  <si>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</si>
  <si>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</si>
  <si>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</si>
  <si>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</si>
  <si>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</si>
  <si>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</si>
  <si>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</si>
  <si>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</si>
  <si>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</si>
  <si>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</si>
  <si>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</si>
  <si>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</si>
  <si>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</si>
  <si>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</si>
  <si>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</si>
  <si>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</si>
  <si>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</si>
  <si>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</si>
  <si>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</si>
  <si>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</si>
  <si>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</si>
  <si>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</si>
  <si>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</si>
  <si>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</si>
  <si>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</si>
  <si>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</si>
  <si>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</si>
  <si>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</si>
  <si>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</si>
  <si>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</si>
  <si>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</si>
  <si>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</si>
  <si>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</si>
  <si>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</si>
  <si>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</si>
  <si>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</si>
  <si>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</si>
  <si>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</si>
  <si>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</si>
  <si>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</si>
  <si>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</si>
  <si>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</si>
  <si>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</si>
  <si>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</si>
  <si>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</si>
  <si>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</si>
  <si>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</si>
  <si>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</si>
  <si>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</si>
  <si>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</si>
  <si>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</si>
  <si>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</si>
  <si>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</si>
  <si>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</si>
  <si>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</si>
  <si>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</si>
  <si>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</si>
  <si>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</si>
  <si>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</si>
  <si>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</si>
  <si>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</si>
  <si>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</si>
  <si>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</si>
  <si>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</si>
  <si>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</si>
  <si>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</si>
  <si>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</si>
  <si>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</si>
  <si>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</si>
  <si>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</si>
  <si>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</si>
  <si>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</si>
  <si>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</si>
  <si>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</si>
  <si>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</si>
  <si>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</si>
  <si>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</si>
  <si>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</si>
  <si>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</si>
  <si>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</si>
  <si>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</si>
  <si>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</si>
  <si>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</si>
  <si>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</si>
  <si>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</si>
  <si>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</si>
  <si>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</si>
  <si>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</si>
  <si>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</si>
  <si>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</si>
  <si>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</si>
  <si>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</si>
  <si>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</si>
  <si>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</si>
  <si>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</si>
  <si>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</si>
  <si>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</si>
  <si>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</si>
  <si>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</si>
  <si>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</si>
  <si>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</si>
  <si>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</si>
  <si>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</si>
  <si>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</si>
  <si>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</si>
  <si>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</si>
  <si>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</si>
  <si>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</si>
  <si>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</si>
  <si>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</si>
  <si>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</si>
  <si>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</si>
  <si>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</si>
  <si>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</si>
  <si>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</si>
  <si>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</si>
  <si>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</si>
  <si>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</si>
  <si>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</si>
  <si>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</si>
  <si>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</si>
  <si>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</si>
  <si>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</si>
  <si>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</si>
  <si>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</si>
  <si>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</si>
  <si>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</si>
  <si>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</si>
  <si>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</si>
  <si>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</si>
  <si>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</si>
  <si>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</si>
  <si>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</si>
  <si>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</si>
  <si>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</si>
  <si>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</si>
  <si>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</si>
  <si>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</si>
  <si>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</si>
  <si>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</si>
  <si>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</si>
  <si>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</si>
  <si>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</si>
  <si>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</si>
  <si>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</si>
  <si>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</si>
  <si>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</si>
  <si>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</si>
  <si>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</si>
  <si>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</si>
  <si>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</si>
  <si>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</si>
  <si>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</si>
  <si>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</si>
  <si>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</si>
  <si>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</si>
  <si>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</si>
  <si>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</si>
  <si>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</si>
  <si>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</si>
  <si>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</si>
  <si>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</si>
  <si>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</si>
  <si>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</si>
  <si>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</si>
  <si>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</si>
  <si>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</si>
  <si>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</si>
  <si>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</si>
  <si>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</si>
  <si>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</si>
  <si>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</si>
  <si>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</si>
  <si>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</si>
  <si>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</si>
  <si>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</si>
  <si>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</si>
  <si>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</si>
  <si>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</si>
  <si>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</si>
  <si>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</si>
  <si>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</si>
  <si>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</si>
  <si>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</si>
  <si>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</si>
  <si>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</si>
  <si>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</si>
  <si>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</si>
  <si>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</si>
  <si>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</si>
  <si>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</si>
  <si>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</si>
  <si>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</si>
  <si>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</si>
  <si>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</si>
  <si>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</si>
  <si>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</si>
  <si>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</si>
  <si>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</si>
  <si>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</si>
  <si>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</si>
  <si>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</si>
  <si>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</si>
  <si>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</si>
  <si>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</si>
  <si>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</si>
  <si>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</si>
  <si>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</si>
  <si>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</si>
  <si>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</si>
  <si>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</si>
  <si>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</si>
  <si>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</si>
  <si>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</si>
  <si>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</si>
  <si>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</si>
  <si>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</si>
  <si>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</si>
  <si>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</si>
  <si>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</si>
  <si>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</si>
  <si>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</si>
  <si>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</si>
  <si>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</si>
  <si>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</si>
  <si>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</si>
  <si>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</si>
  <si>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</si>
  <si>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</si>
  <si>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</si>
  <si>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</si>
  <si>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</si>
  <si>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</si>
  <si>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</si>
  <si>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</si>
  <si>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</si>
  <si>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</si>
  <si>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</si>
  <si>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</si>
  <si>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</si>
  <si>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</si>
  <si>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</si>
  <si>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</si>
  <si>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</si>
  <si>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</si>
  <si>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</si>
  <si>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</si>
  <si>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</si>
  <si>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</si>
  <si>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</si>
  <si>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</si>
  <si>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</si>
  <si>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</si>
  <si>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</si>
  <si>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</si>
  <si>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</si>
  <si>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</si>
  <si>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</si>
  <si>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</si>
  <si>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</si>
  <si>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</si>
  <si>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</si>
  <si>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</si>
  <si>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</si>
  <si>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</si>
  <si>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</si>
  <si>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</si>
  <si>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</si>
  <si>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</si>
  <si>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</si>
  <si>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</si>
  <si>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</si>
  <si>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</si>
  <si>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</si>
  <si>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</si>
  <si>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</si>
  <si>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</si>
  <si>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</si>
  <si>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</si>
  <si>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</si>
  <si>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</si>
  <si>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</si>
  <si>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</si>
  <si>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</si>
  <si>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</si>
  <si>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</si>
  <si>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</si>
  <si>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</si>
  <si>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</si>
  <si>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</si>
  <si>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</si>
  <si>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</si>
  <si>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</si>
  <si>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</si>
  <si>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</si>
  <si>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</si>
  <si>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</si>
  <si>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</si>
  <si>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</si>
  <si>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</si>
  <si>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</si>
  <si>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</si>
  <si>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</si>
  <si>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</si>
  <si>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</si>
  <si>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</si>
  <si>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</si>
  <si>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</si>
  <si>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</si>
  <si>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</si>
  <si>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</si>
  <si>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</si>
  <si>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</si>
  <si>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</si>
  <si>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</si>
  <si>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</si>
  <si>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</si>
  <si>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</si>
  <si>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</si>
  <si>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</si>
  <si>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</si>
  <si>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</si>
  <si>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</si>
  <si>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</si>
  <si>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</si>
  <si>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</si>
  <si>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</si>
  <si>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</si>
  <si>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</si>
  <si>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</si>
  <si>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</si>
  <si>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</si>
  <si>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</si>
  <si>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</si>
  <si>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</si>
  <si>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</si>
  <si>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</si>
  <si>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</si>
  <si>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</si>
  <si>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</si>
  <si>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</si>
  <si>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</si>
  <si>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</si>
  <si>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</si>
  <si>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</si>
  <si>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</si>
  <si>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</si>
  <si>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</si>
  <si>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</si>
  <si>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</si>
  <si>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</si>
  <si>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</si>
  <si>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</si>
  <si>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</si>
  <si>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</si>
  <si>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</si>
  <si>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</si>
  <si>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</si>
  <si>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</si>
  <si>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</si>
  <si>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</si>
  <si>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</si>
  <si>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</si>
  <si>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</si>
  <si>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</si>
  <si>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</si>
  <si>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</si>
  <si>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</si>
  <si>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</si>
  <si>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</si>
  <si>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</si>
  <si>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</si>
  <si>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</si>
  <si>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</si>
  <si>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</si>
  <si>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</si>
  <si>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</si>
  <si>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</si>
  <si>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</si>
  <si>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</si>
  <si>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</si>
  <si>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</si>
  <si>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</si>
  <si>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</si>
  <si>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</si>
  <si>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</si>
  <si>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</si>
  <si>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</si>
  <si>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</si>
  <si>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</si>
  <si>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</si>
  <si>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</si>
  <si>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</si>
  <si>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</si>
  <si>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</si>
  <si>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</si>
  <si>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</si>
  <si>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</si>
  <si>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</si>
  <si>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</si>
  <si>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</si>
  <si>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</si>
  <si>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</si>
  <si>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</si>
  <si>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</si>
  <si>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</si>
  <si>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</si>
  <si>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</si>
  <si>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</si>
  <si>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</si>
  <si>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</si>
  <si>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</si>
  <si>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</si>
  <si>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</si>
  <si>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</si>
  <si>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</si>
  <si>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</si>
  <si>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</si>
  <si>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</si>
  <si>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</si>
  <si>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</si>
  <si>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</si>
  <si>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</si>
  <si>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</si>
  <si>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</si>
  <si>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</si>
  <si>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</si>
  <si>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</si>
  <si>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</si>
  <si>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</si>
  <si>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</si>
  <si>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</si>
  <si>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</si>
  <si>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</si>
  <si>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</si>
  <si>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</si>
  <si>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</si>
  <si>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</si>
  <si>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</si>
  <si>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</si>
  <si>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</si>
  <si>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</si>
  <si>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</si>
  <si>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</si>
  <si>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</si>
  <si>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</si>
  <si>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</si>
  <si>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</si>
  <si>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</si>
  <si>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</si>
  <si>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</si>
  <si>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</si>
  <si>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</si>
  <si>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</si>
  <si>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</si>
  <si>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</si>
  <si>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</si>
  <si>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</si>
  <si>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</si>
  <si>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</si>
  <si>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</si>
  <si>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</si>
  <si>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</si>
  <si>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</si>
  <si>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</si>
  <si>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</si>
  <si>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</si>
  <si>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</si>
  <si>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</si>
  <si>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</si>
  <si>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</si>
  <si>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</si>
  <si>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</si>
  <si>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</si>
  <si>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</si>
  <si>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</si>
  <si>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</si>
  <si>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</si>
  <si>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</si>
  <si>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</si>
  <si>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</si>
  <si>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</si>
  <si>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</si>
  <si>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</si>
  <si>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</si>
  <si>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</si>
  <si>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</si>
  <si>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</si>
  <si>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</si>
  <si>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</si>
  <si>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</si>
  <si>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</si>
  <si>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</si>
  <si>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</si>
  <si>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</si>
  <si>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</si>
  <si>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</si>
  <si>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</si>
  <si>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</si>
  <si>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</si>
  <si>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</si>
  <si>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</si>
  <si>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</si>
  <si>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</si>
  <si>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</si>
  <si>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</si>
  <si>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</si>
  <si>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</si>
  <si>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</si>
  <si>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</si>
  <si>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</si>
  <si>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</si>
  <si>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</si>
  <si>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</si>
  <si>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</si>
  <si>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</si>
  <si>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</si>
  <si>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</si>
  <si>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</si>
  <si>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</si>
  <si>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</si>
  <si>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</si>
  <si>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</si>
  <si>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</si>
  <si>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</si>
  <si>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</si>
  <si>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</si>
  <si>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</si>
  <si>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</si>
  <si>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</si>
  <si>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</si>
  <si>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</si>
  <si>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</si>
  <si>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</si>
  <si>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</si>
  <si>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</si>
  <si>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</si>
  <si>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</si>
  <si>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</si>
  <si>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</si>
  <si>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</si>
  <si>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</si>
  <si>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</si>
  <si>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</si>
  <si>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</si>
  <si>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</si>
  <si>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</si>
  <si>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</si>
  <si>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</si>
  <si>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</si>
  <si>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</si>
  <si>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</si>
  <si>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</si>
  <si>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</si>
  <si>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</si>
  <si>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</si>
  <si>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</si>
  <si>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</si>
  <si>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</si>
  <si>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</si>
  <si>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</si>
  <si>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</si>
  <si>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</si>
  <si>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</si>
  <si>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</si>
  <si>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</si>
  <si>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</si>
  <si>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</si>
  <si>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</si>
  <si>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</si>
  <si>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</si>
  <si>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</si>
  <si>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</si>
  <si>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</si>
  <si>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</si>
  <si>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</si>
  <si>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</si>
  <si>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</si>
  <si>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</si>
  <si>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</si>
  <si>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</si>
  <si>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</si>
  <si>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</si>
  <si>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</si>
  <si>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</si>
  <si>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</si>
  <si>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</si>
  <si>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</si>
  <si>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</si>
  <si>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</si>
  <si>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</si>
  <si>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</si>
  <si>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</si>
  <si>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</si>
  <si>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</si>
  <si>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</si>
  <si>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</si>
  <si>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</si>
  <si>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</si>
  <si>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</si>
  <si>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</si>
  <si>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</si>
  <si>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</si>
  <si>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</si>
  <si>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</si>
  <si>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</si>
  <si>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</si>
  <si>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</si>
  <si>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</si>
  <si>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</si>
  <si>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</si>
  <si>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</si>
  <si>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</si>
  <si>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</si>
  <si>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</si>
  <si>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</si>
  <si>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</si>
  <si>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</si>
  <si>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</si>
  <si>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</si>
  <si>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</si>
  <si>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</si>
  <si>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</si>
  <si>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</si>
  <si>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</si>
  <si>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</si>
  <si>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</si>
  <si>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</si>
  <si>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</si>
  <si>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</si>
  <si>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</si>
  <si>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</si>
  <si>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</si>
  <si>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</si>
  <si>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</si>
  <si>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</si>
  <si>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</si>
  <si>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</si>
  <si>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</si>
  <si>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</si>
  <si>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</si>
  <si>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</si>
  <si>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</si>
  <si>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</si>
  <si>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</si>
  <si>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</si>
  <si>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</si>
  <si>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</si>
  <si>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</si>
  <si>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</si>
  <si>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</si>
  <si>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</si>
  <si>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</si>
  <si>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</si>
  <si>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</si>
  <si>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</si>
  <si>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</si>
  <si>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</si>
  <si>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</si>
  <si>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</si>
  <si>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</si>
  <si>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</si>
  <si>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</si>
  <si>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</si>
  <si>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</si>
  <si>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</si>
  <si>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</si>
  <si>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</si>
  <si>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</si>
  <si>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</si>
  <si>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</si>
  <si>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</si>
  <si>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</si>
  <si>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</si>
  <si>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</si>
  <si>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</si>
  <si>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</si>
  <si>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</si>
  <si>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</si>
  <si>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</si>
  <si>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</si>
  <si>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</si>
  <si>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</si>
  <si>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</si>
  <si>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</si>
  <si>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</si>
  <si>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</si>
  <si>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</si>
  <si>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</si>
  <si>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</si>
  <si>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</si>
  <si>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</si>
  <si>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</si>
  <si>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</si>
  <si>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</si>
  <si>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</si>
  <si>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</si>
  <si>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</si>
  <si>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</si>
  <si>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</si>
  <si>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</si>
  <si>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</si>
  <si>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</si>
  <si>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</si>
  <si>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</si>
  <si>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</si>
  <si>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</si>
  <si>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</si>
  <si>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</si>
  <si>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</si>
  <si>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</si>
  <si>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</si>
  <si>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</si>
  <si>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</si>
  <si>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</si>
  <si>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</si>
  <si>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</si>
  <si>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</si>
  <si>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</si>
  <si>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</si>
  <si>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</si>
  <si>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</si>
  <si>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</si>
  <si>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</si>
  <si>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</si>
  <si>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</si>
  <si>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</si>
  <si>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</si>
  <si>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</si>
  <si>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</si>
  <si>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</si>
  <si>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</si>
  <si>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</si>
  <si>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</si>
  <si>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</si>
  <si>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</si>
  <si>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</si>
  <si>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</si>
  <si>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</si>
  <si>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</si>
  <si>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</si>
  <si>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</si>
  <si>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</si>
  <si>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</si>
  <si>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</si>
  <si>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</si>
  <si>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</si>
  <si>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</si>
  <si>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</si>
  <si>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</si>
  <si>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</si>
  <si>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</si>
  <si>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</si>
  <si>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</si>
  <si>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</si>
  <si>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</si>
  <si>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</si>
  <si>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</si>
  <si>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</si>
  <si>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</si>
  <si>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</si>
  <si>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</si>
  <si>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</si>
  <si>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</si>
  <si>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</si>
  <si>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</si>
  <si>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</si>
  <si>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</si>
  <si>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</si>
  <si>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</si>
  <si>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</si>
  <si>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</si>
  <si>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</si>
  <si>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</si>
  <si>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</si>
  <si>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</si>
  <si>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</si>
  <si>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</si>
  <si>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</si>
  <si>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</si>
  <si>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</si>
  <si>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</si>
  <si>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</si>
  <si>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</si>
  <si>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</si>
  <si>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</si>
  <si>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</si>
  <si>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</si>
  <si>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</si>
  <si>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</si>
  <si>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</si>
  <si>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</si>
  <si>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</si>
  <si>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</si>
  <si>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</si>
  <si>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</si>
  <si>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</si>
  <si>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</si>
  <si>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</si>
  <si>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</si>
  <si>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</si>
  <si>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</si>
  <si>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</si>
  <si>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</si>
  <si>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</si>
  <si>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</si>
  <si>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</si>
  <si>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</si>
  <si>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</si>
  <si>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</si>
  <si>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</si>
  <si>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</si>
  <si>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</si>
  <si>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</si>
  <si>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</si>
  <si>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</si>
  <si>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</si>
  <si>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</si>
  <si>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</si>
  <si>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</si>
  <si>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</si>
  <si>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</si>
  <si>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</si>
  <si>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</si>
  <si>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</si>
  <si>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</si>
  <si>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</si>
  <si>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</si>
  <si>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</si>
  <si>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</si>
  <si>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</si>
  <si>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</si>
  <si>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</si>
  <si>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</si>
  <si>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</si>
  <si>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</si>
  <si>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</si>
  <si>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</si>
  <si>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</si>
  <si>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</si>
  <si>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</si>
  <si>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</si>
  <si>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</si>
  <si>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</si>
  <si>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</si>
  <si>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</si>
  <si>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</si>
  <si>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</si>
  <si>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</si>
  <si>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</si>
  <si>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</si>
  <si>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</si>
  <si>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</si>
  <si>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</si>
  <si>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</si>
  <si>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</si>
  <si>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</si>
  <si>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</si>
  <si>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</si>
  <si>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</si>
  <si>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</si>
  <si>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</si>
  <si>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</si>
  <si>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</si>
  <si>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</si>
  <si>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</si>
  <si>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</si>
  <si>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</si>
  <si>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</si>
  <si>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</si>
  <si>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</si>
  <si>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</si>
  <si>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</si>
  <si>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</si>
  <si>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</si>
  <si>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</si>
  <si>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</si>
  <si>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</si>
  <si>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</si>
  <si>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</si>
  <si>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</si>
  <si>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</si>
  <si>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</si>
  <si>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</si>
  <si>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</si>
  <si>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</si>
  <si>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</si>
  <si>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</si>
  <si>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</si>
  <si>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</si>
  <si>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</si>
  <si>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</si>
  <si>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</si>
  <si>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</si>
  <si>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</si>
  <si>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</si>
  <si>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</si>
  <si>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</si>
  <si>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</si>
  <si>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</si>
  <si>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</si>
  <si>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</si>
  <si>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</si>
  <si>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</si>
  <si>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</si>
  <si>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</si>
  <si>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</si>
  <si>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</si>
  <si>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</si>
  <si>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</si>
  <si>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</si>
  <si>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</si>
  <si>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</si>
  <si>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</si>
  <si>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</si>
  <si>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</si>
  <si>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</si>
  <si>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</si>
  <si>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</si>
  <si>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</si>
  <si>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</si>
  <si>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</si>
  <si>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</si>
  <si>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</si>
  <si>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</si>
  <si>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</si>
  <si>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</si>
  <si>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</si>
  <si>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</si>
  <si>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</si>
  <si>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</si>
  <si>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</si>
  <si>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</si>
  <si>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</si>
  <si>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</si>
  <si>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</si>
  <si>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</si>
  <si>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</si>
  <si>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</si>
  <si>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</si>
  <si>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</si>
  <si>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</si>
  <si>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</si>
  <si>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</si>
  <si>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</si>
  <si>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</si>
  <si>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</si>
  <si>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</si>
  <si>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</si>
  <si>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</si>
  <si>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</si>
  <si>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</si>
  <si>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</si>
  <si>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</si>
  <si>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</si>
  <si>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</si>
  <si>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</si>
  <si>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</si>
  <si>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</si>
  <si>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</si>
  <si>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</si>
  <si>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</si>
  <si>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</si>
  <si>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</si>
  <si>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</si>
  <si>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</si>
  <si>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</si>
  <si>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</si>
  <si>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</si>
  <si>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</si>
  <si>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</si>
  <si>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</si>
  <si>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</si>
  <si>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</si>
  <si>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</si>
  <si>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</si>
  <si>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</si>
  <si>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</si>
  <si>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</si>
  <si>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</si>
  <si>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</si>
  <si>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</si>
  <si>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</si>
  <si>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</si>
  <si>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</si>
  <si>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</si>
  <si>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</si>
  <si>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</si>
  <si>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</si>
  <si>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</si>
  <si>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</si>
  <si>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</si>
  <si>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</si>
  <si>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</si>
  <si>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</si>
  <si>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</si>
  <si>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</si>
  <si>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</si>
  <si>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</si>
  <si>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</si>
  <si>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</si>
  <si>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</si>
  <si>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</si>
  <si>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</si>
  <si>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</si>
  <si>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</si>
  <si>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</si>
  <si>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</si>
  <si>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</si>
  <si>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</si>
  <si>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</si>
  <si>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</si>
  <si>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</si>
  <si>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</si>
  <si>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</si>
  <si>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</si>
  <si>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</si>
  <si>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</si>
  <si>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</si>
  <si>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</si>
  <si>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</si>
  <si>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</si>
  <si>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</si>
  <si>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</si>
  <si>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</si>
  <si>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</si>
  <si>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</si>
  <si>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</si>
  <si>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</si>
  <si>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</si>
  <si>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</si>
  <si>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</si>
  <si>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</si>
  <si>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</si>
  <si>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</si>
  <si>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</si>
  <si>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</si>
  <si>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</si>
  <si>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</si>
  <si>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</si>
  <si>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</si>
  <si>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</si>
  <si>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</si>
  <si>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</si>
  <si>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</si>
  <si>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</si>
  <si>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</si>
  <si>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</si>
  <si>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</si>
  <si>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</si>
  <si>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</si>
  <si>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</si>
  <si>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</si>
  <si>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</si>
  <si>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</si>
  <si>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</si>
  <si>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</si>
  <si>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</si>
  <si>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</si>
  <si>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</si>
  <si>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</si>
  <si>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</si>
  <si>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</si>
  <si>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</si>
  <si>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</si>
  <si>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</si>
  <si>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</si>
  <si>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</si>
  <si>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</si>
  <si>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</si>
  <si>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</si>
  <si>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</si>
  <si>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</si>
  <si>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</si>
  <si>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</si>
  <si>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</si>
  <si>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</si>
  <si>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</si>
  <si>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</si>
  <si>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</si>
  <si>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</si>
  <si>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</si>
  <si>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</si>
  <si>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</si>
  <si>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</si>
  <si>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</si>
  <si>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</si>
  <si>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</si>
  <si>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</si>
  <si>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</si>
  <si>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</si>
  <si>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</si>
  <si>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</si>
  <si>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</si>
  <si>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</si>
  <si>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</si>
  <si>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</si>
  <si>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</si>
  <si>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</si>
  <si>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</si>
  <si>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</si>
  <si>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</si>
  <si>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</si>
  <si>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</si>
  <si>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</si>
  <si>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</si>
  <si>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</si>
  <si>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</si>
  <si>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</si>
  <si>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</si>
  <si>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</si>
  <si>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</si>
  <si>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</si>
  <si>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</si>
  <si>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</si>
  <si>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</si>
  <si>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</si>
  <si>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</si>
  <si>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</si>
  <si>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</si>
  <si>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</si>
  <si>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</si>
  <si>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</si>
  <si>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</si>
  <si>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</si>
  <si>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</si>
  <si>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</si>
  <si>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</si>
  <si>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</si>
  <si>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</si>
  <si>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</si>
  <si>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</si>
  <si>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</si>
  <si>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</si>
  <si>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</si>
  <si>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</si>
  <si>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</si>
  <si>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</si>
  <si>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</si>
  <si>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</si>
  <si>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</si>
  <si>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</si>
  <si>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</si>
  <si>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</si>
  <si>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</si>
  <si>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</si>
  <si>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</si>
  <si>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</si>
  <si>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</si>
  <si>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</si>
  <si>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</si>
  <si>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</si>
  <si>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</si>
  <si>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</si>
  <si>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</si>
  <si>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</si>
  <si>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</si>
  <si>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</si>
  <si>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</si>
  <si>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</si>
  <si>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</si>
  <si>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</si>
  <si>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</si>
  <si>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</si>
  <si>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</si>
  <si>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</si>
  <si>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</si>
  <si>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</si>
  <si>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</si>
  <si>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</si>
  <si>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</si>
  <si>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</si>
  <si>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</si>
  <si>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</si>
  <si>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</si>
  <si>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</si>
  <si>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</si>
  <si>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</si>
  <si>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</si>
  <si>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</si>
  <si>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</si>
  <si>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</si>
  <si>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</si>
  <si>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</si>
  <si>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</si>
  <si>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</si>
  <si>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</si>
  <si>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</si>
  <si>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</si>
  <si>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</si>
  <si>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</si>
  <si>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</si>
  <si>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</si>
  <si>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</si>
  <si>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</si>
  <si>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</si>
  <si>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</si>
  <si>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</si>
  <si>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</si>
  <si>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</si>
  <si>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</si>
  <si>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</si>
  <si>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</si>
  <si>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</si>
  <si>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</si>
  <si>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</si>
  <si>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</si>
  <si>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</si>
  <si>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</si>
  <si>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</si>
  <si>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</si>
  <si>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</si>
  <si>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</si>
  <si>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</si>
  <si>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</si>
  <si>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</si>
  <si>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</si>
  <si>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</si>
  <si>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</si>
  <si>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</si>
  <si>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</si>
  <si>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</si>
  <si>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</si>
  <si>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</si>
  <si>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</si>
  <si>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</si>
  <si>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</si>
  <si>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</si>
  <si>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</si>
  <si>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</si>
  <si>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</si>
  <si>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</si>
  <si>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</si>
  <si>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</si>
  <si>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</si>
  <si>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</si>
  <si>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</si>
  <si>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</si>
  <si>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</si>
  <si>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</si>
  <si>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</si>
  <si>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</si>
  <si>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</si>
  <si>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</si>
  <si>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</si>
  <si>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</si>
  <si>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</si>
  <si>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</si>
  <si>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</si>
  <si>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</si>
  <si>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</si>
  <si>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</si>
  <si>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</si>
  <si>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</si>
  <si>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</si>
  <si>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</si>
  <si>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</si>
  <si>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</si>
  <si>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</si>
  <si>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</si>
  <si>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</si>
  <si>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</si>
  <si>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</si>
  <si>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</si>
  <si>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</si>
  <si>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</si>
  <si>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</si>
  <si>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</si>
  <si>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</si>
  <si>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</si>
  <si>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</si>
  <si>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</si>
  <si>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</si>
  <si>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</si>
  <si>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</si>
  <si>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</si>
  <si>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</si>
  <si>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</si>
  <si>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</si>
  <si>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</si>
  <si>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</si>
  <si>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</si>
  <si>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</si>
  <si>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</si>
  <si>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</si>
  <si>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</si>
  <si>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</si>
  <si>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</si>
  <si>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</si>
  <si>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</si>
  <si>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</si>
  <si>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</si>
  <si>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</si>
  <si>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</si>
  <si>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</si>
  <si>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</si>
  <si>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</si>
  <si>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</si>
  <si>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</si>
  <si>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</si>
  <si>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</si>
  <si>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</si>
  <si>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</si>
  <si>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</si>
  <si>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</si>
  <si>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</si>
  <si>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</si>
  <si>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</si>
  <si>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</si>
  <si>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</si>
  <si>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</si>
  <si>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</si>
  <si>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</si>
  <si>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</si>
  <si>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</si>
  <si>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</si>
  <si>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</si>
  <si>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</si>
  <si>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</si>
  <si>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</si>
  <si>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</si>
  <si>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</si>
  <si>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</si>
  <si>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</si>
  <si>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</si>
  <si>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</si>
  <si>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</si>
  <si>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</si>
  <si>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</si>
  <si>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</si>
  <si>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</si>
  <si>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</si>
  <si>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</si>
  <si>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</si>
  <si>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</si>
  <si>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</si>
  <si>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</si>
  <si>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</si>
  <si>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</si>
  <si>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</si>
  <si>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</si>
  <si>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</si>
  <si>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</si>
  <si>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</si>
  <si>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</si>
  <si>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</si>
  <si>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</si>
  <si>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</si>
  <si>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</si>
  <si>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</si>
  <si>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</si>
  <si>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</si>
  <si>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</si>
  <si>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</si>
  <si>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</si>
  <si>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</si>
  <si>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</si>
  <si>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</si>
  <si>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</si>
  <si>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</si>
  <si>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</si>
  <si>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</si>
  <si>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</si>
  <si>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</si>
  <si>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</si>
  <si>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</si>
  <si>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</si>
  <si>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</si>
  <si>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</si>
  <si>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</si>
  <si>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</si>
  <si>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</si>
  <si>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</si>
  <si>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</si>
  <si>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</si>
  <si>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</si>
  <si>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</si>
  <si>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</si>
  <si>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</si>
  <si>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</si>
  <si>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</si>
  <si>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</si>
  <si>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</si>
  <si>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</si>
  <si>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</si>
  <si>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</si>
  <si>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</si>
  <si>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</si>
  <si>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</si>
  <si>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</si>
  <si>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</si>
  <si>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</si>
  <si>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</si>
  <si>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</si>
  <si>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</si>
  <si>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</si>
  <si>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</si>
  <si>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</si>
  <si>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</si>
  <si>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</si>
  <si>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</si>
  <si>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</si>
  <si>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</si>
  <si>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</si>
  <si>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</si>
  <si>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</si>
  <si>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</si>
  <si>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</si>
  <si>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</si>
  <si>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</si>
  <si>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</si>
  <si>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</si>
  <si>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</si>
  <si>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</si>
  <si>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</si>
  <si>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</si>
  <si>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</si>
  <si>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</si>
  <si>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</si>
  <si>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</si>
  <si>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</si>
  <si>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</si>
  <si>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</si>
  <si>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</si>
  <si>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</si>
  <si>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</si>
  <si>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</si>
  <si>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</si>
  <si>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</si>
  <si>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</si>
  <si>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</si>
  <si>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</si>
  <si>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</si>
  <si>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</si>
  <si>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</si>
  <si>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</si>
  <si>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</si>
  <si>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</si>
  <si>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</si>
  <si>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</si>
  <si>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</si>
  <si>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</si>
  <si>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</si>
  <si>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</si>
  <si>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</si>
  <si>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</si>
  <si>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</si>
  <si>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</si>
  <si>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</si>
  <si>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</si>
  <si>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</si>
  <si>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</si>
  <si>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</si>
  <si>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</si>
  <si>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</si>
  <si>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</si>
  <si>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</si>
  <si>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</si>
  <si>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</si>
  <si>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</si>
  <si>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</si>
  <si>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</si>
  <si>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</si>
  <si>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</si>
  <si>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</si>
  <si>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</si>
  <si>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</si>
  <si>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</si>
  <si>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</si>
  <si>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</si>
  <si>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</si>
  <si>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</si>
  <si>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</si>
  <si>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</si>
  <si>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</si>
  <si>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</si>
  <si>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</si>
  <si>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</si>
  <si>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</si>
  <si>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</si>
  <si>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</si>
  <si>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</si>
  <si>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</si>
  <si>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</si>
  <si>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</si>
  <si>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</si>
  <si>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</si>
  <si>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</si>
  <si>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</si>
  <si>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</si>
  <si>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</si>
  <si>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</si>
  <si>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</si>
  <si>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</si>
  <si>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</si>
  <si>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</si>
  <si>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</si>
  <si>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</si>
  <si>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</si>
  <si>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</si>
  <si>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</si>
  <si>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</si>
  <si>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</si>
  <si>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</si>
  <si>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</si>
  <si>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</si>
  <si>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</si>
  <si>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</si>
  <si>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</si>
  <si>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</si>
  <si>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</si>
  <si>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</si>
  <si>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</si>
  <si>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</si>
  <si>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</si>
  <si>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</si>
  <si>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</si>
  <si>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</si>
  <si>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</si>
  <si>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</si>
  <si>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</si>
  <si>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</si>
  <si>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</si>
  <si>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</si>
  <si>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</si>
  <si>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</si>
  <si>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</si>
  <si>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</si>
  <si>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</si>
  <si>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</si>
  <si>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</si>
  <si>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</si>
  <si>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</si>
  <si>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</si>
  <si>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</si>
  <si>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</si>
  <si>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</si>
  <si>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</si>
  <si>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</si>
  <si>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</si>
  <si>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</si>
  <si>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</si>
  <si>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</si>
  <si>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</si>
  <si>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</si>
  <si>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</si>
  <si>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</si>
  <si>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</si>
  <si>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</si>
  <si>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</si>
  <si>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</si>
  <si>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</si>
  <si>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</si>
  <si>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</si>
  <si>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</si>
  <si>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</si>
  <si>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</si>
  <si>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</si>
  <si>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</si>
  <si>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</si>
  <si>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</si>
  <si>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</si>
  <si>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</si>
  <si>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</si>
  <si>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</si>
  <si>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</si>
  <si>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</si>
  <si>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</si>
  <si>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</si>
  <si>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</si>
  <si>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</si>
  <si>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</si>
  <si>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</si>
  <si>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</si>
  <si>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</si>
  <si>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</si>
  <si>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</si>
  <si>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</si>
  <si>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</si>
  <si>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</si>
  <si>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</si>
  <si>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</si>
  <si>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</si>
  <si>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</si>
  <si>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</si>
  <si>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</si>
  <si>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</si>
  <si>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</si>
  <si>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</si>
  <si>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</si>
  <si>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</si>
  <si>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</si>
  <si>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</si>
  <si>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</si>
  <si>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</si>
  <si>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</si>
  <si>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</si>
  <si>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</si>
  <si>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</si>
  <si>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</si>
  <si>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</si>
  <si>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</si>
  <si>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</si>
  <si>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</si>
  <si>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</si>
  <si>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</si>
  <si>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</si>
  <si>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</si>
  <si>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</si>
  <si>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</si>
  <si>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</si>
  <si>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</si>
  <si>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</si>
  <si>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</si>
  <si>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</si>
  <si>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</si>
  <si>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</si>
  <si>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</si>
  <si>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</si>
  <si>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</si>
  <si>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</si>
  <si>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</si>
  <si>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</si>
  <si>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</si>
  <si>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</si>
  <si>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</si>
  <si>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</si>
  <si>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</si>
  <si>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</si>
  <si>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</si>
  <si>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</si>
  <si>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</si>
  <si>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</si>
  <si>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</si>
  <si>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</si>
  <si>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</si>
  <si>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</si>
  <si>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</si>
  <si>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</si>
  <si>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</si>
  <si>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</si>
  <si>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</si>
  <si>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</si>
  <si>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</si>
  <si>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</si>
  <si>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</si>
  <si>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</si>
  <si>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</si>
  <si>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</si>
  <si>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</si>
  <si>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</si>
  <si>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</si>
  <si>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</si>
  <si>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</si>
  <si>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</si>
  <si>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</si>
  <si>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</si>
  <si>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</si>
  <si>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</si>
  <si>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</si>
  <si>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</si>
  <si>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</si>
  <si>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</si>
  <si>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</si>
  <si>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</si>
  <si>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</si>
  <si>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</si>
  <si>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</si>
  <si>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</si>
  <si>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</si>
  <si>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</si>
  <si>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</si>
  <si>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</si>
  <si>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</si>
  <si>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</si>
  <si>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</si>
  <si>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</si>
  <si>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</si>
  <si>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</si>
  <si>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</si>
  <si>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</si>
  <si>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</si>
  <si>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</si>
  <si>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</si>
  <si>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</si>
  <si>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</si>
  <si>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</si>
  <si>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</si>
  <si>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</si>
  <si>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</si>
  <si>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</si>
  <si>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</si>
  <si>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</si>
  <si>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</si>
  <si>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</si>
  <si>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</si>
  <si>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</si>
  <si>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</si>
  <si>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</si>
  <si>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</si>
  <si>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</si>
  <si>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</si>
  <si>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</si>
  <si>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</si>
  <si>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</si>
  <si>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</si>
  <si>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</si>
  <si>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</si>
  <si>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</si>
  <si>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</si>
  <si>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</si>
  <si>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</si>
  <si>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</si>
  <si>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</si>
  <si>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</si>
  <si>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</si>
  <si>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</si>
  <si>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</si>
  <si>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</si>
  <si>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</si>
  <si>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</si>
  <si>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</si>
  <si>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</si>
  <si>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</si>
  <si>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</si>
  <si>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</si>
  <si>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</si>
  <si>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</si>
  <si>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</si>
  <si>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</si>
  <si>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</si>
  <si>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</si>
  <si>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</si>
  <si>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</si>
  <si>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</si>
  <si>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</si>
  <si>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</si>
  <si>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</si>
  <si>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</si>
  <si>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</si>
  <si>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</si>
  <si>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</si>
  <si>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</si>
  <si>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</si>
  <si>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</si>
  <si>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</si>
  <si>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</si>
  <si>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</si>
  <si>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</si>
  <si>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</si>
  <si>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</si>
  <si>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</si>
  <si>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</si>
  <si>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</si>
  <si>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</si>
  <si>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</si>
  <si>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</si>
  <si>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</si>
  <si>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</si>
  <si>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</si>
  <si>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</si>
  <si>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</si>
  <si>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</si>
  <si>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</si>
  <si>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</si>
  <si>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</si>
  <si>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</si>
  <si>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</si>
  <si>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</si>
  <si>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</si>
  <si>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</si>
  <si>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</si>
  <si>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</si>
  <si>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</si>
  <si>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</si>
  <si>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</si>
  <si>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</si>
  <si>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</si>
  <si>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</si>
  <si>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</si>
  <si>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</si>
  <si>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</si>
  <si>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</si>
  <si>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</si>
  <si>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</si>
  <si>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</si>
  <si>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</si>
  <si>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</si>
  <si>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</si>
  <si>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</si>
  <si>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</si>
  <si>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</si>
  <si>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</si>
  <si>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</si>
  <si>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</si>
  <si>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</si>
  <si>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</si>
  <si>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</si>
  <si>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</si>
  <si>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</si>
  <si>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</si>
  <si>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</si>
  <si>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</si>
  <si>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</si>
  <si>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</si>
  <si>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</si>
  <si>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</si>
  <si>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</si>
  <si>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</si>
  <si>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</si>
  <si>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</si>
  <si>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</si>
  <si>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</si>
  <si>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</si>
  <si>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</si>
  <si>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</si>
  <si>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</si>
  <si>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</si>
  <si>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</si>
  <si>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</si>
  <si>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</si>
  <si>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</si>
  <si>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</si>
  <si>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</si>
  <si>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</si>
  <si>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</si>
  <si>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</si>
  <si>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</si>
  <si>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</si>
  <si>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</si>
  <si>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</si>
  <si>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</si>
  <si>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</si>
  <si>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</si>
  <si>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</si>
  <si>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</si>
  <si>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</si>
  <si>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</si>
  <si>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</si>
  <si>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</si>
  <si>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</si>
  <si>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</si>
  <si>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</si>
  <si>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</si>
  <si>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</si>
  <si>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</si>
  <si>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</si>
  <si>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</si>
  <si>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</si>
  <si>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</si>
  <si>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</si>
  <si>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</si>
  <si>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</si>
  <si>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</si>
  <si>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</si>
  <si>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</si>
  <si>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</si>
  <si>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</si>
  <si>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</si>
  <si>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</si>
  <si>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</si>
  <si>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</si>
  <si>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</si>
  <si>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</si>
  <si>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</si>
  <si>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</si>
  <si>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</si>
  <si>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</si>
  <si>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</si>
  <si>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</si>
  <si>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</si>
  <si>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</si>
  <si>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</si>
  <si>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</si>
  <si>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</si>
  <si>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</si>
  <si>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</si>
  <si>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</si>
  <si>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</si>
  <si>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</si>
  <si>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</si>
  <si>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</si>
  <si>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</si>
  <si>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</si>
  <si>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</si>
  <si>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</si>
  <si>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</si>
  <si>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</si>
  <si>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</si>
  <si>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</si>
  <si>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</si>
  <si>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</si>
  <si>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</si>
  <si>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</si>
  <si>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</si>
  <si>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</si>
  <si>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</si>
  <si>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</si>
  <si>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</si>
  <si>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</si>
  <si>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</si>
  <si>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</si>
  <si>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</si>
  <si>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</si>
  <si>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</si>
  <si>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</si>
  <si>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</si>
  <si>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</si>
  <si>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</si>
  <si>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</si>
  <si>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</si>
  <si>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</si>
  <si>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</si>
  <si>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</si>
  <si>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</si>
  <si>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</si>
  <si>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</si>
  <si>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</si>
  <si>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</si>
  <si>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</si>
  <si>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</si>
  <si>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</si>
  <si>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</si>
  <si>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</si>
  <si>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</si>
  <si>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</si>
  <si>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</si>
  <si>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</si>
  <si>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</si>
  <si>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</si>
  <si>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</si>
  <si>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</si>
  <si>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</si>
  <si>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</si>
  <si>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</si>
  <si>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</si>
  <si>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</si>
  <si>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</si>
  <si>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</si>
  <si>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</si>
  <si>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</si>
  <si>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</si>
  <si>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</si>
  <si>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</si>
  <si>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</si>
  <si>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</si>
  <si>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</si>
  <si>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</si>
  <si>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</si>
  <si>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</si>
  <si>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</si>
  <si>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</si>
  <si>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</si>
  <si>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</si>
  <si>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</si>
  <si>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</si>
  <si>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</si>
  <si>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</si>
  <si>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</si>
  <si>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</si>
  <si>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</si>
  <si>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</si>
  <si>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</si>
  <si>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</si>
  <si>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</si>
  <si>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</si>
  <si>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</si>
  <si>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</si>
  <si>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</si>
  <si>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</si>
  <si>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</si>
  <si>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</si>
  <si>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</si>
  <si>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</si>
  <si>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</si>
  <si>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</si>
  <si>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</si>
  <si>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</si>
  <si>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</si>
  <si>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</si>
  <si>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</si>
  <si>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</si>
  <si>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</si>
  <si>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</si>
  <si>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</si>
  <si>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</si>
  <si>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</si>
  <si>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</si>
  <si>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</si>
  <si>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</si>
  <si>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</si>
  <si>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</si>
  <si>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</si>
  <si>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</si>
  <si>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</si>
  <si>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</si>
  <si>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</si>
  <si>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</si>
  <si>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</si>
  <si>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</si>
  <si>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</si>
  <si>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</si>
  <si>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</si>
  <si>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</si>
  <si>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</si>
  <si>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</si>
  <si>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</si>
  <si>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</si>
  <si>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</si>
  <si>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</si>
  <si>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</si>
  <si>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</si>
  <si>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</si>
  <si>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</si>
  <si>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</si>
  <si>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</si>
  <si>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</si>
  <si>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</si>
  <si>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</si>
  <si>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</si>
  <si>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</si>
  <si>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</si>
  <si>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</si>
  <si>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</si>
  <si>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</si>
  <si>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</si>
  <si>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</si>
  <si>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</si>
  <si>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</si>
  <si>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</si>
  <si>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</si>
  <si>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</si>
  <si>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</si>
  <si>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</si>
  <si>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</si>
  <si>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</si>
  <si>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</si>
  <si>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</si>
  <si>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</si>
  <si>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</si>
  <si>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</si>
  <si>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</si>
  <si>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</si>
  <si>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</si>
  <si>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</si>
  <si>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</si>
  <si>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</si>
  <si>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</si>
  <si>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</si>
  <si>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</si>
  <si>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</si>
  <si>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</si>
  <si>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</si>
  <si>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</si>
  <si>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</si>
  <si>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</si>
  <si>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</si>
  <si>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</si>
  <si>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</si>
  <si>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</si>
  <si>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</si>
  <si>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</si>
  <si>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</si>
  <si>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</si>
  <si>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</si>
  <si>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</si>
  <si>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</si>
  <si>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</si>
  <si>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</si>
  <si>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</si>
  <si>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</si>
  <si>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</si>
  <si>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</si>
  <si>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</si>
  <si>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</si>
  <si>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</si>
  <si>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</si>
  <si>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</si>
  <si>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</si>
  <si>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</si>
  <si>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</si>
  <si>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</si>
  <si>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</si>
  <si>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</si>
  <si>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</si>
  <si>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</si>
  <si>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</si>
  <si>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</si>
  <si>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</si>
  <si>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</si>
  <si>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</si>
  <si>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</si>
  <si>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</si>
  <si>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</si>
  <si>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</si>
  <si>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</si>
  <si>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</si>
  <si>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</si>
  <si>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</si>
  <si>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</si>
  <si>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</si>
  <si>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</si>
  <si>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</si>
  <si>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</si>
  <si>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</si>
  <si>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</si>
  <si>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</si>
  <si>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</si>
  <si>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</si>
  <si>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</si>
  <si>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</si>
  <si>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</si>
  <si>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</si>
  <si>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</si>
  <si>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</si>
  <si>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</si>
  <si>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</si>
  <si>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</si>
  <si>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</si>
  <si>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</si>
  <si>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</si>
  <si>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</si>
  <si>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</si>
  <si>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</si>
  <si>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</si>
  <si>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</si>
  <si>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</si>
  <si>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</si>
  <si>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</si>
  <si>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</si>
  <si>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</si>
  <si>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</si>
  <si>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</si>
  <si>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</si>
  <si>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</si>
  <si>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</si>
  <si>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</si>
  <si>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</si>
  <si>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</si>
  <si>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</si>
  <si>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</si>
  <si>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</si>
  <si>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</si>
  <si>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</si>
  <si>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</si>
  <si>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</si>
  <si>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</si>
  <si>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</si>
  <si>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</si>
  <si>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</si>
  <si>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</si>
  <si>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</si>
  <si>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</si>
  <si>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</si>
  <si>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</si>
  <si>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</si>
  <si>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</si>
  <si>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</si>
  <si>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</si>
  <si>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</si>
  <si>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</si>
  <si>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</si>
  <si>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</si>
  <si>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</si>
  <si>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</si>
  <si>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</si>
  <si>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</si>
  <si>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</si>
  <si>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</si>
  <si>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</si>
  <si>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</si>
  <si>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</si>
  <si>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</si>
  <si>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</si>
  <si>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</si>
  <si>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</si>
  <si>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</si>
  <si>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</si>
  <si>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</si>
  <si>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</si>
  <si>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</si>
  <si>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</si>
  <si>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</si>
  <si>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</si>
  <si>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</si>
  <si>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</si>
  <si>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</si>
  <si>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</si>
  <si>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</si>
  <si>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</si>
  <si>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</si>
  <si>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</si>
  <si>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</si>
  <si>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</si>
  <si>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</si>
  <si>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</si>
  <si>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</si>
  <si>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</si>
  <si>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</si>
  <si>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</si>
  <si>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</si>
  <si>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</si>
  <si>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</si>
  <si>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</si>
  <si>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</si>
  <si>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</si>
  <si>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</si>
  <si>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</si>
  <si>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</si>
  <si>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</si>
  <si>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</si>
  <si>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</si>
  <si>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</si>
  <si>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</si>
  <si>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</si>
  <si>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</si>
  <si>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</si>
  <si>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</si>
  <si>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</si>
  <si>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</si>
  <si>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</si>
  <si>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</si>
  <si>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</si>
  <si>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</si>
  <si>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</si>
  <si>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</si>
  <si>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</si>
  <si>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</si>
  <si>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</si>
  <si>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</si>
  <si>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</si>
  <si>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</si>
  <si>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</si>
  <si>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</si>
  <si>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</si>
  <si>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</si>
  <si>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</si>
  <si>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</si>
  <si>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</si>
  <si>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</si>
  <si>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</si>
  <si>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</si>
  <si>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</si>
  <si>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</si>
  <si>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</si>
  <si>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</si>
  <si>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</si>
  <si>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</si>
  <si>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</si>
  <si>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</si>
  <si>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</si>
  <si>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</si>
  <si>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</si>
  <si>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</si>
  <si>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</si>
  <si>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</si>
  <si>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</si>
  <si>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</si>
  <si>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</si>
  <si>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</si>
  <si>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</si>
  <si>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</si>
  <si>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</si>
  <si>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</si>
  <si>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</si>
  <si>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</si>
  <si>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</si>
  <si>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</si>
  <si>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</si>
  <si>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</si>
  <si>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</si>
  <si>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</si>
  <si>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</si>
  <si>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</si>
  <si>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</si>
  <si>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</si>
  <si>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</si>
  <si>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</si>
  <si>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</si>
  <si>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</si>
  <si>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</si>
  <si>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</si>
  <si>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</si>
  <si>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</si>
  <si>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</si>
  <si>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</si>
  <si>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</si>
  <si>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</si>
  <si>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</si>
  <si>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</si>
  <si>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</si>
  <si>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</si>
  <si>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</si>
  <si>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</si>
  <si>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</si>
  <si>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</si>
  <si>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</si>
  <si>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</si>
  <si>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</si>
  <si>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</si>
  <si>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</si>
  <si>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</si>
  <si>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</si>
  <si>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</si>
  <si>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</si>
  <si>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</si>
  <si>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</si>
  <si>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</si>
  <si>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</si>
  <si>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</si>
  <si>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</si>
  <si>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</si>
  <si>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</si>
  <si>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</si>
  <si>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</si>
  <si>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</si>
  <si>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</si>
  <si>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</si>
  <si>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</si>
  <si>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</si>
  <si>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</si>
  <si>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</si>
  <si>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</si>
  <si>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</si>
  <si>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</si>
  <si>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</si>
  <si>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</si>
  <si>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</si>
  <si>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</si>
  <si>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</si>
  <si>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</si>
  <si>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</si>
  <si>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</si>
  <si>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</si>
  <si>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</si>
  <si>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</si>
  <si>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</si>
  <si>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</si>
  <si>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</si>
  <si>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</si>
  <si>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</si>
  <si>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</si>
  <si>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</si>
  <si>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</si>
  <si>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</si>
  <si>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</si>
  <si>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</si>
  <si>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</si>
  <si>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</si>
  <si>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</si>
  <si>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</si>
  <si>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</si>
  <si>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</si>
  <si>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</si>
  <si>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</si>
  <si>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</si>
  <si>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</si>
  <si>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</si>
  <si>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</si>
  <si>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</si>
  <si>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</si>
  <si>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</si>
  <si>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</si>
  <si>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</si>
  <si>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</si>
  <si>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</si>
  <si>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</si>
  <si>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</si>
  <si>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</si>
  <si>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</si>
  <si>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</si>
  <si>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</si>
  <si>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</si>
  <si>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</si>
  <si>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</si>
  <si>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</si>
  <si>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</si>
  <si>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</si>
  <si>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</si>
  <si>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</si>
  <si>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</si>
  <si>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</si>
  <si>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</si>
  <si>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</si>
  <si>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</si>
  <si>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</si>
  <si>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</si>
  <si>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</si>
  <si>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</si>
  <si>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</si>
  <si>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</si>
  <si>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</si>
  <si>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</si>
  <si>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</si>
  <si>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</si>
  <si>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</si>
  <si>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</si>
  <si>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</si>
  <si>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</si>
  <si>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</si>
  <si>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</si>
  <si>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</si>
  <si>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</si>
  <si>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</si>
  <si>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</si>
  <si>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</si>
  <si>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</si>
  <si>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</si>
  <si>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</si>
  <si>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</si>
  <si>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</si>
  <si>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</si>
  <si>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</si>
  <si>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</si>
  <si>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</si>
  <si>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</si>
  <si>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</si>
  <si>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</si>
  <si>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</si>
  <si>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</si>
  <si>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</si>
  <si>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</si>
  <si>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</si>
  <si>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</si>
  <si>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</si>
  <si>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</si>
  <si>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</si>
  <si>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</si>
  <si>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</si>
  <si>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</si>
  <si>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</si>
  <si>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</si>
  <si>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</si>
  <si>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</si>
  <si>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</si>
  <si>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</si>
  <si>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</si>
  <si>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</si>
  <si>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</si>
  <si>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</si>
  <si>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</si>
  <si>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</si>
  <si>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</si>
  <si>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</si>
  <si>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</si>
  <si>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</si>
  <si>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</si>
  <si>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</si>
  <si>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</si>
  <si>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</si>
  <si>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</si>
  <si>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</si>
  <si>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</si>
  <si>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</si>
  <si>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</si>
  <si>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</si>
  <si>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</si>
  <si>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</si>
  <si>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</si>
  <si>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</si>
  <si>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</si>
  <si>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</si>
  <si>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</si>
  <si>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</si>
  <si>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</si>
  <si>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</si>
  <si>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</si>
  <si>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</si>
  <si>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</si>
  <si>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</si>
  <si>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</si>
  <si>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</si>
  <si>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</si>
  <si>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</si>
  <si>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</si>
  <si>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</si>
  <si>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</si>
  <si>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</si>
  <si>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</si>
  <si>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</si>
  <si>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</si>
  <si>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</si>
  <si>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</si>
  <si>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</si>
  <si>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</si>
  <si>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</si>
  <si>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</si>
  <si>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</si>
  <si>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</si>
  <si>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</si>
  <si>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</si>
  <si>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</si>
  <si>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</si>
  <si>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</si>
  <si>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</si>
  <si>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</si>
  <si>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</si>
  <si>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</si>
  <si>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</si>
  <si>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</si>
  <si>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</si>
  <si>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</si>
  <si>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</si>
  <si>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</si>
  <si>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</si>
  <si>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</si>
  <si>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</si>
  <si>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</si>
  <si>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</si>
  <si>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</si>
  <si>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</si>
  <si>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</si>
  <si>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</si>
  <si>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</si>
  <si>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</si>
  <si>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</si>
  <si>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</si>
  <si>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</si>
  <si>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</si>
  <si>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</si>
  <si>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</si>
  <si>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</si>
  <si>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</si>
  <si>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</si>
  <si>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</si>
  <si>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</si>
  <si>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</si>
  <si>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</si>
  <si>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</si>
  <si>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</si>
  <si>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</si>
  <si>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</si>
  <si>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</si>
  <si>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</si>
  <si>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</si>
  <si>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</si>
  <si>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</si>
  <si>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</si>
  <si>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</si>
  <si>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</si>
  <si>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</si>
  <si>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</si>
  <si>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</si>
  <si>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</si>
  <si>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</si>
  <si>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</si>
  <si>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</si>
  <si>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</si>
  <si>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</si>
  <si>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</si>
  <si>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</si>
  <si>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</si>
  <si>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</si>
  <si>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</si>
  <si>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</si>
  <si>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</si>
  <si>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</si>
  <si>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</si>
  <si>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</si>
  <si>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</si>
  <si>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</si>
  <si>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</si>
  <si>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</si>
  <si>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</si>
  <si>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</si>
  <si>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</si>
  <si>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</si>
  <si>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</si>
  <si>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</si>
  <si>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</si>
  <si>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</si>
  <si>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</si>
  <si>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</si>
  <si>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</si>
  <si>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</si>
  <si>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</si>
  <si>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</si>
  <si>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</si>
  <si>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</si>
  <si>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</si>
  <si>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</si>
  <si>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</si>
  <si>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</si>
  <si>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</si>
  <si>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</si>
  <si>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</si>
  <si>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</si>
  <si>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</si>
  <si>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</si>
  <si>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</si>
  <si>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</si>
  <si>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</si>
  <si>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</si>
  <si>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</si>
  <si>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</si>
  <si>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</si>
  <si>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</si>
  <si>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</si>
  <si>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</si>
  <si>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</si>
  <si>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</si>
  <si>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</si>
  <si>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</si>
  <si>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</si>
  <si>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</si>
  <si>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</si>
  <si>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</si>
  <si>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</si>
  <si>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</si>
  <si>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</si>
  <si>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</si>
  <si>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</si>
  <si>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</si>
  <si>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</si>
  <si>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</si>
  <si>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</si>
  <si>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</si>
  <si>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</si>
  <si>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</si>
  <si>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</si>
  <si>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</si>
  <si>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</si>
  <si>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</si>
  <si>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</si>
  <si>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</si>
  <si>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</si>
  <si>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</si>
  <si>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</si>
  <si>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</si>
  <si>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</si>
  <si>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</si>
  <si>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</si>
  <si>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</si>
  <si>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</si>
  <si>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</si>
  <si>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</si>
  <si>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</si>
  <si>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</si>
  <si>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</si>
  <si>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</si>
  <si>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</si>
  <si>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</si>
  <si>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</si>
  <si>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</si>
  <si>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</si>
  <si>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</si>
  <si>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</si>
  <si>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</si>
  <si>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</si>
  <si>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</si>
  <si>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</si>
  <si>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</si>
  <si>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</si>
  <si>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</si>
  <si>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</si>
  <si>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</si>
  <si>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</si>
  <si>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</si>
  <si>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</si>
  <si>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</si>
  <si>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</si>
  <si>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</si>
  <si>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</si>
  <si>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</si>
  <si>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</si>
  <si>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</si>
  <si>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</si>
  <si>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</si>
  <si>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</si>
  <si>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</si>
  <si>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</si>
  <si>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</si>
  <si>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</si>
  <si>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</si>
  <si>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</si>
  <si>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</si>
  <si>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</si>
  <si>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</si>
  <si>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</si>
  <si>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</si>
  <si>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</si>
  <si>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</si>
  <si>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</si>
  <si>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</si>
  <si>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</si>
  <si>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</si>
  <si>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</si>
  <si>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</si>
  <si>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</si>
  <si>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</si>
  <si>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</si>
  <si>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</si>
  <si>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</si>
  <si>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</si>
  <si>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</si>
  <si>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</si>
  <si>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</si>
  <si>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</si>
  <si>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</si>
  <si>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</si>
  <si>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</si>
  <si>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</si>
  <si>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</si>
  <si>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</si>
  <si>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</si>
  <si>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</si>
  <si>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</si>
  <si>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</si>
  <si>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</si>
  <si>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</si>
  <si>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</si>
  <si>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</si>
  <si>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</si>
  <si>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</si>
  <si>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</si>
  <si>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</si>
  <si>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</si>
  <si>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</si>
  <si>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</si>
  <si>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</si>
  <si>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</si>
  <si>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</si>
  <si>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</si>
  <si>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</si>
  <si>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</si>
  <si>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</si>
  <si>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</si>
  <si>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</si>
  <si>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</si>
  <si>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</si>
  <si>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</si>
  <si>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</si>
  <si>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</si>
  <si>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</si>
  <si>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</si>
  <si>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</si>
  <si>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</si>
  <si>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</si>
  <si>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</si>
  <si>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</si>
  <si>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</si>
  <si>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</si>
  <si>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</si>
  <si>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</si>
  <si>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</si>
  <si>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</si>
  <si>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</si>
  <si>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</si>
  <si>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</si>
  <si>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</si>
  <si>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</si>
  <si>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</si>
  <si>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</si>
  <si>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</si>
  <si>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</si>
  <si>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</si>
  <si>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</si>
  <si>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</si>
  <si>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</si>
  <si>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</si>
  <si>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</si>
  <si>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</si>
  <si>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</si>
  <si>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</si>
  <si>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</si>
  <si>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</si>
  <si>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</si>
  <si>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</si>
  <si>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</si>
  <si>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</si>
  <si>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</si>
  <si>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</si>
  <si>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</si>
  <si>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</si>
  <si>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</si>
  <si>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</si>
  <si>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</si>
  <si>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</si>
  <si>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</si>
  <si>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</si>
  <si>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</si>
  <si>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</si>
  <si>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</si>
  <si>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</si>
  <si>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</si>
  <si>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</si>
  <si>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</si>
  <si>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</si>
  <si>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</si>
  <si>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</si>
  <si>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</si>
  <si>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</si>
  <si>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</si>
  <si>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</si>
  <si>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</si>
  <si>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</si>
  <si>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</si>
  <si>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</si>
  <si>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</si>
  <si>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</si>
  <si>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</si>
  <si>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</si>
  <si>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</si>
  <si>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</si>
  <si>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</si>
  <si>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</si>
  <si>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</si>
  <si>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</si>
  <si>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</si>
  <si>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</si>
  <si>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</si>
  <si>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</si>
  <si>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</si>
  <si>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</si>
  <si>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</si>
  <si>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</si>
  <si>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</si>
  <si>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</si>
  <si>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</si>
  <si>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</si>
  <si>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</si>
  <si>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</si>
  <si>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</si>
  <si>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</si>
  <si>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</si>
  <si>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</si>
  <si>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</si>
  <si>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</si>
  <si>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</si>
  <si>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</si>
  <si>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</si>
  <si>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</si>
  <si>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</si>
  <si>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</si>
  <si>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</si>
  <si>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</si>
  <si>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</si>
  <si>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</si>
  <si>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</si>
  <si>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</si>
  <si>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</si>
  <si>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</si>
  <si>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</si>
  <si>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</si>
  <si>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</si>
  <si>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</si>
  <si>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</si>
  <si>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</si>
  <si>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</si>
  <si>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</si>
  <si>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</si>
  <si>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</si>
  <si>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</si>
  <si>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</si>
  <si>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</si>
  <si>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</si>
  <si>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</si>
  <si>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</si>
  <si>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</si>
  <si>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</si>
  <si>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</si>
  <si>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</si>
  <si>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</si>
  <si>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</si>
  <si>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</si>
  <si>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</si>
  <si>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</si>
  <si>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</si>
  <si>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</si>
  <si>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</si>
  <si>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</si>
  <si>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</si>
  <si>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</si>
  <si>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</si>
  <si>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</si>
  <si>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</si>
  <si>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</si>
  <si>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</si>
  <si>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</si>
  <si>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</si>
  <si>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</si>
  <si>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</si>
  <si>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</si>
  <si>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</si>
  <si>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</si>
  <si>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</si>
  <si>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</si>
  <si>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</si>
  <si>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</si>
  <si>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</si>
  <si>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</si>
  <si>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</si>
  <si>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</si>
  <si>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</si>
  <si>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</si>
  <si>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</si>
  <si>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</si>
  <si>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</si>
  <si>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</si>
  <si>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</si>
  <si>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</si>
  <si>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</si>
  <si>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</si>
  <si>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</si>
  <si>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</si>
  <si>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</si>
  <si>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</si>
  <si>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</si>
  <si>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</si>
  <si>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</si>
  <si>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</si>
  <si>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</si>
  <si>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</si>
  <si>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</si>
  <si>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</si>
  <si>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</si>
  <si>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</si>
  <si>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</si>
  <si>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</si>
  <si>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</si>
  <si>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</si>
  <si>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</si>
  <si>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</si>
  <si>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</si>
  <si>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</si>
  <si>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</si>
  <si>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</si>
  <si>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</si>
  <si>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</si>
  <si>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</si>
  <si>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</si>
  <si>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</si>
  <si>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</si>
  <si>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</si>
  <si>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</si>
  <si>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</si>
  <si>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</si>
  <si>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</si>
  <si>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</si>
  <si>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</si>
  <si>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</si>
  <si>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</si>
  <si>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</si>
  <si>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</si>
  <si>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</si>
  <si>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</si>
  <si>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</si>
  <si>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</si>
  <si>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</si>
  <si>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</si>
  <si>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</si>
  <si>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</si>
  <si>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</si>
  <si>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</si>
  <si>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</si>
  <si>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</si>
  <si>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</si>
  <si>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</si>
  <si>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</si>
  <si>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</si>
  <si>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</si>
  <si>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</si>
  <si>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</si>
  <si>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</si>
  <si>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</si>
  <si>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</si>
  <si>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</si>
  <si>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</si>
  <si>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</si>
  <si>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</si>
  <si>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</si>
  <si>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</si>
  <si>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</si>
  <si>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</si>
  <si>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</si>
  <si>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</si>
  <si>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</si>
  <si>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</si>
  <si>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</si>
  <si>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</si>
  <si>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</si>
  <si>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</si>
  <si>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</si>
  <si>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</si>
  <si>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</si>
  <si>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</si>
  <si>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</si>
  <si>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</si>
  <si>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</si>
  <si>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</si>
  <si>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</si>
  <si>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</si>
  <si>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</si>
  <si>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</si>
  <si>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</si>
  <si>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</si>
  <si>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</si>
  <si>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</si>
  <si>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</si>
  <si>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</si>
  <si>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</si>
  <si>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</si>
  <si>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</si>
  <si>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</si>
  <si>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</si>
  <si>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</si>
  <si>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</si>
  <si>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</si>
  <si>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</si>
  <si>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</si>
  <si>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</si>
  <si>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</si>
  <si>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</si>
  <si>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</si>
  <si>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</si>
  <si>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</si>
  <si>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</si>
  <si>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</si>
  <si>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</si>
  <si>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</si>
  <si>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</si>
  <si>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</si>
  <si>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</si>
  <si>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</si>
  <si>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</si>
  <si>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</si>
  <si>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</si>
  <si>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</si>
  <si>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</si>
  <si>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</si>
  <si>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</si>
  <si>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</si>
  <si>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</si>
  <si>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</si>
  <si>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</si>
  <si>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</si>
  <si>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</si>
  <si>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</si>
  <si>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</si>
  <si>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</si>
  <si>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</si>
  <si>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</si>
  <si>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</si>
  <si>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</si>
  <si>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</si>
  <si>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</si>
  <si>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</si>
  <si>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</si>
  <si>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</si>
  <si>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</si>
  <si>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</si>
  <si>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</si>
  <si>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</si>
  <si>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</si>
  <si>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</si>
  <si>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</si>
  <si>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</si>
  <si>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</si>
  <si>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</si>
  <si>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</si>
  <si>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</si>
  <si>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</si>
  <si>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</si>
  <si>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</si>
  <si>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</si>
  <si>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</si>
  <si>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</si>
  <si>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</si>
  <si>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CiVUE Optotech Inc.</t>
  </si>
  <si>
    <t>CiVUE Optical bonding (LucidBond, ArmorBond, ThinBond &amp; DryBond)</t>
  </si>
  <si>
    <t>28875952</t>
    <phoneticPr fontId="100" type="noConversion"/>
  </si>
  <si>
    <t>4F-2, No. 609, Sec. 1, Wanshou Road, Guishan Dist., Taoyuan 33350, Taiwan</t>
  </si>
  <si>
    <t>Natalie Chang</t>
  </si>
  <si>
    <t>sales@civueopto.com</t>
  </si>
  <si>
    <t>886-2-82006060</t>
  </si>
  <si>
    <t>General Manager</t>
  </si>
  <si>
    <t>natalie@civueopto.com</t>
  </si>
  <si>
    <t>+886-2-8200-6060</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</si>
</sst>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 numFmtId="189" formatCode="_-&quot;$&quot;* #,##0_-;\-&quot;$&quot;* #,##0_-;_-&quot;$&quot;* &quot;-&quot;_-;_-@_-"/>
    <numFmt numFmtId="190" formatCode="_-* #,##0_-;\-* #,##0_-;_-* &quot;-&quot;_-;_-@_-"/>
    <numFmt numFmtId="191" formatCode="_-&quot;$&quot;* #,##0.00_-;\-&quot;$&quot;* #,##0.00_-;_-&quot;$&quot;* &quot;-&quot;??_-;_-@_-"/>
    <numFmt numFmtId="192" formatCode="_-* #,##0.00_-;\-* #,##0.00_-;_-*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890">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41" fontId="10" fillId="0" borderId="0" applyFont="0" applyFill="0" applyBorder="0" applyAlignment="0" applyProtection="0"/>
    <xf numFmtId="19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8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66" fillId="0" borderId="0" applyNumberFormat="0" applyFill="0" applyBorder="0">
      <protection locked="0"/>
    </xf>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5" fillId="33" borderId="10" xfId="0"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hidden="1"/>
    </xf>
    <xf numFmtId="0" fontId="15" fillId="33" borderId="10" xfId="0" applyFont="1" applyFill="1" applyBorder="1" applyAlignment="1" applyProtection="1">
      <alignment horizontal="left" vertical="center" wrapText="1"/>
      <protection locked="0"/>
    </xf>
    <xf numFmtId="0" fontId="15" fillId="33" borderId="63"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cellXfs>
  <cellStyles count="890">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2 2" xfId="593"/>
    <cellStyle name="Comma [0] 3" xfId="30"/>
    <cellStyle name="Comma [0] 3 2" xfId="594"/>
    <cellStyle name="Comma [0] 4" xfId="31"/>
    <cellStyle name="Comma 10" xfId="32"/>
    <cellStyle name="Comma 10 2" xfId="595"/>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 2" xfId="596"/>
    <cellStyle name="Comma 110" xfId="44"/>
    <cellStyle name="Comma 111" xfId="45"/>
    <cellStyle name="Comma 112" xfId="46"/>
    <cellStyle name="Comma 113" xfId="47"/>
    <cellStyle name="Comma 114" xfId="48"/>
    <cellStyle name="Comma 115" xfId="49"/>
    <cellStyle name="Comma 116" xfId="50"/>
    <cellStyle name="Comma 116 2" xfId="597"/>
    <cellStyle name="Comma 117" xfId="51"/>
    <cellStyle name="Comma 117 2" xfId="598"/>
    <cellStyle name="Comma 118" xfId="52"/>
    <cellStyle name="Comma 118 2" xfId="599"/>
    <cellStyle name="Comma 119" xfId="53"/>
    <cellStyle name="Comma 119 2" xfId="600"/>
    <cellStyle name="Comma 12" xfId="54"/>
    <cellStyle name="Comma 12 2" xfId="601"/>
    <cellStyle name="Comma 120" xfId="55"/>
    <cellStyle name="Comma 120 2" xfId="602"/>
    <cellStyle name="Comma 121" xfId="56"/>
    <cellStyle name="Comma 121 2" xfId="603"/>
    <cellStyle name="Comma 122" xfId="57"/>
    <cellStyle name="Comma 122 2" xfId="604"/>
    <cellStyle name="Comma 123" xfId="58"/>
    <cellStyle name="Comma 123 2" xfId="605"/>
    <cellStyle name="Comma 124" xfId="59"/>
    <cellStyle name="Comma 124 2" xfId="606"/>
    <cellStyle name="Comma 125" xfId="60"/>
    <cellStyle name="Comma 125 2" xfId="607"/>
    <cellStyle name="Comma 126" xfId="61"/>
    <cellStyle name="Comma 126 2" xfId="608"/>
    <cellStyle name="Comma 127" xfId="62"/>
    <cellStyle name="Comma 127 2" xfId="609"/>
    <cellStyle name="Comma 128" xfId="63"/>
    <cellStyle name="Comma 128 2" xfId="610"/>
    <cellStyle name="Comma 129" xfId="64"/>
    <cellStyle name="Comma 129 2" xfId="611"/>
    <cellStyle name="Comma 13" xfId="65"/>
    <cellStyle name="Comma 13 2" xfId="612"/>
    <cellStyle name="Comma 130" xfId="66"/>
    <cellStyle name="Comma 130 2" xfId="613"/>
    <cellStyle name="Comma 131" xfId="67"/>
    <cellStyle name="Comma 131 2" xfId="614"/>
    <cellStyle name="Comma 132" xfId="68"/>
    <cellStyle name="Comma 132 2" xfId="615"/>
    <cellStyle name="Comma 133" xfId="69"/>
    <cellStyle name="Comma 133 2" xfId="616"/>
    <cellStyle name="Comma 134" xfId="70"/>
    <cellStyle name="Comma 134 2" xfId="617"/>
    <cellStyle name="Comma 135" xfId="71"/>
    <cellStyle name="Comma 135 2" xfId="618"/>
    <cellStyle name="Comma 136" xfId="72"/>
    <cellStyle name="Comma 136 2" xfId="619"/>
    <cellStyle name="Comma 137" xfId="73"/>
    <cellStyle name="Comma 137 2" xfId="620"/>
    <cellStyle name="Comma 138" xfId="74"/>
    <cellStyle name="Comma 138 2" xfId="621"/>
    <cellStyle name="Comma 139" xfId="75"/>
    <cellStyle name="Comma 14" xfId="76"/>
    <cellStyle name="Comma 14 2" xfId="622"/>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 2" xfId="623"/>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 2" xfId="624"/>
    <cellStyle name="Comma 160" xfId="99"/>
    <cellStyle name="Comma 160 2" xfId="625"/>
    <cellStyle name="Comma 161" xfId="100"/>
    <cellStyle name="Comma 161 2" xfId="626"/>
    <cellStyle name="Comma 162" xfId="101"/>
    <cellStyle name="Comma 162 2" xfId="627"/>
    <cellStyle name="Comma 163" xfId="102"/>
    <cellStyle name="Comma 163 2" xfId="628"/>
    <cellStyle name="Comma 164" xfId="103"/>
    <cellStyle name="Comma 164 2" xfId="629"/>
    <cellStyle name="Comma 165" xfId="104"/>
    <cellStyle name="Comma 165 2" xfId="630"/>
    <cellStyle name="Comma 166" xfId="105"/>
    <cellStyle name="Comma 166 2" xfId="631"/>
    <cellStyle name="Comma 167" xfId="106"/>
    <cellStyle name="Comma 167 2" xfId="632"/>
    <cellStyle name="Comma 168" xfId="107"/>
    <cellStyle name="Comma 168 2" xfId="633"/>
    <cellStyle name="Comma 169" xfId="108"/>
    <cellStyle name="Comma 169 2" xfId="634"/>
    <cellStyle name="Comma 17" xfId="109"/>
    <cellStyle name="Comma 17 2" xfId="635"/>
    <cellStyle name="Comma 170" xfId="110"/>
    <cellStyle name="Comma 170 2" xfId="636"/>
    <cellStyle name="Comma 171" xfId="111"/>
    <cellStyle name="Comma 171 2" xfId="637"/>
    <cellStyle name="Comma 172" xfId="112"/>
    <cellStyle name="Comma 172 2" xfId="638"/>
    <cellStyle name="Comma 173" xfId="113"/>
    <cellStyle name="Comma 173 2" xfId="639"/>
    <cellStyle name="Comma 174" xfId="114"/>
    <cellStyle name="Comma 174 2" xfId="640"/>
    <cellStyle name="Comma 175" xfId="115"/>
    <cellStyle name="Comma 175 2" xfId="641"/>
    <cellStyle name="Comma 176" xfId="116"/>
    <cellStyle name="Comma 176 2" xfId="642"/>
    <cellStyle name="Comma 177" xfId="117"/>
    <cellStyle name="Comma 177 2" xfId="643"/>
    <cellStyle name="Comma 178" xfId="118"/>
    <cellStyle name="Comma 178 2" xfId="644"/>
    <cellStyle name="Comma 179" xfId="119"/>
    <cellStyle name="Comma 179 2" xfId="645"/>
    <cellStyle name="Comma 18" xfId="120"/>
    <cellStyle name="Comma 18 2" xfId="646"/>
    <cellStyle name="Comma 180" xfId="121"/>
    <cellStyle name="Comma 180 2" xfId="647"/>
    <cellStyle name="Comma 181" xfId="122"/>
    <cellStyle name="Comma 181 2" xfId="648"/>
    <cellStyle name="Comma 182" xfId="123"/>
    <cellStyle name="Comma 182 2" xfId="649"/>
    <cellStyle name="Comma 183" xfId="124"/>
    <cellStyle name="Comma 183 2" xfId="650"/>
    <cellStyle name="Comma 184" xfId="125"/>
    <cellStyle name="Comma 184 2" xfId="651"/>
    <cellStyle name="Comma 185" xfId="126"/>
    <cellStyle name="Comma 185 2" xfId="652"/>
    <cellStyle name="Comma 186" xfId="127"/>
    <cellStyle name="Comma 186 2" xfId="653"/>
    <cellStyle name="Comma 187" xfId="128"/>
    <cellStyle name="Comma 187 2" xfId="654"/>
    <cellStyle name="Comma 188" xfId="129"/>
    <cellStyle name="Comma 188 2" xfId="655"/>
    <cellStyle name="Comma 189" xfId="130"/>
    <cellStyle name="Comma 189 2" xfId="656"/>
    <cellStyle name="Comma 19" xfId="131"/>
    <cellStyle name="Comma 19 2" xfId="657"/>
    <cellStyle name="Comma 190" xfId="132"/>
    <cellStyle name="Comma 190 2" xfId="658"/>
    <cellStyle name="Comma 191" xfId="133"/>
    <cellStyle name="Comma 191 2" xfId="659"/>
    <cellStyle name="Comma 192" xfId="134"/>
    <cellStyle name="Comma 192 2" xfId="660"/>
    <cellStyle name="Comma 193" xfId="135"/>
    <cellStyle name="Comma 193 2" xfId="661"/>
    <cellStyle name="Comma 194" xfId="136"/>
    <cellStyle name="Comma 194 2" xfId="662"/>
    <cellStyle name="Comma 195" xfId="137"/>
    <cellStyle name="Comma 195 2" xfId="663"/>
    <cellStyle name="Comma 196" xfId="138"/>
    <cellStyle name="Comma 196 2" xfId="664"/>
    <cellStyle name="Comma 197" xfId="139"/>
    <cellStyle name="Comma 197 2" xfId="665"/>
    <cellStyle name="Comma 198" xfId="140"/>
    <cellStyle name="Comma 198 2" xfId="666"/>
    <cellStyle name="Comma 199" xfId="141"/>
    <cellStyle name="Comma 199 2" xfId="667"/>
    <cellStyle name="Comma 2" xfId="142"/>
    <cellStyle name="Comma 2 2" xfId="668"/>
    <cellStyle name="Comma 20" xfId="143"/>
    <cellStyle name="Comma 20 2" xfId="669"/>
    <cellStyle name="Comma 200" xfId="144"/>
    <cellStyle name="Comma 200 2" xfId="670"/>
    <cellStyle name="Comma 201" xfId="145"/>
    <cellStyle name="Comma 201 2" xfId="671"/>
    <cellStyle name="Comma 202" xfId="146"/>
    <cellStyle name="Comma 202 2" xfId="672"/>
    <cellStyle name="Comma 203" xfId="147"/>
    <cellStyle name="Comma 204" xfId="148"/>
    <cellStyle name="Comma 205" xfId="149"/>
    <cellStyle name="Comma 206" xfId="150"/>
    <cellStyle name="Comma 207" xfId="151"/>
    <cellStyle name="Comma 208" xfId="152"/>
    <cellStyle name="Comma 209" xfId="153"/>
    <cellStyle name="Comma 21" xfId="154"/>
    <cellStyle name="Comma 21 2" xfId="673"/>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 2" xfId="674"/>
    <cellStyle name="Comma 220" xfId="166"/>
    <cellStyle name="Comma 221" xfId="167"/>
    <cellStyle name="Comma 222" xfId="168"/>
    <cellStyle name="Comma 223" xfId="169"/>
    <cellStyle name="Comma 23" xfId="170"/>
    <cellStyle name="Comma 23 2" xfId="675"/>
    <cellStyle name="Comma 24" xfId="171"/>
    <cellStyle name="Comma 24 2" xfId="676"/>
    <cellStyle name="Comma 25" xfId="172"/>
    <cellStyle name="Comma 25 2" xfId="677"/>
    <cellStyle name="Comma 26" xfId="173"/>
    <cellStyle name="Comma 26 2" xfId="678"/>
    <cellStyle name="Comma 27" xfId="174"/>
    <cellStyle name="Comma 27 2" xfId="679"/>
    <cellStyle name="Comma 28" xfId="175"/>
    <cellStyle name="Comma 28 2" xfId="680"/>
    <cellStyle name="Comma 29" xfId="176"/>
    <cellStyle name="Comma 29 2" xfId="681"/>
    <cellStyle name="Comma 3" xfId="177"/>
    <cellStyle name="Comma 3 2" xfId="682"/>
    <cellStyle name="Comma 30" xfId="178"/>
    <cellStyle name="Comma 30 2" xfId="683"/>
    <cellStyle name="Comma 31" xfId="179"/>
    <cellStyle name="Comma 31 2" xfId="684"/>
    <cellStyle name="Comma 32" xfId="180"/>
    <cellStyle name="Comma 32 2" xfId="685"/>
    <cellStyle name="Comma 33" xfId="181"/>
    <cellStyle name="Comma 33 2" xfId="686"/>
    <cellStyle name="Comma 34" xfId="182"/>
    <cellStyle name="Comma 34 2" xfId="687"/>
    <cellStyle name="Comma 35" xfId="183"/>
    <cellStyle name="Comma 35 2" xfId="688"/>
    <cellStyle name="Comma 36" xfId="184"/>
    <cellStyle name="Comma 36 2" xfId="689"/>
    <cellStyle name="Comma 37" xfId="185"/>
    <cellStyle name="Comma 37 2" xfId="690"/>
    <cellStyle name="Comma 38" xfId="186"/>
    <cellStyle name="Comma 38 2" xfId="691"/>
    <cellStyle name="Comma 39" xfId="187"/>
    <cellStyle name="Comma 39 2" xfId="692"/>
    <cellStyle name="Comma 4" xfId="188"/>
    <cellStyle name="Comma 4 2" xfId="693"/>
    <cellStyle name="Comma 40" xfId="189"/>
    <cellStyle name="Comma 40 2" xfId="694"/>
    <cellStyle name="Comma 41" xfId="190"/>
    <cellStyle name="Comma 41 2" xfId="695"/>
    <cellStyle name="Comma 42" xfId="191"/>
    <cellStyle name="Comma 42 2" xfId="696"/>
    <cellStyle name="Comma 43" xfId="192"/>
    <cellStyle name="Comma 43 2" xfId="697"/>
    <cellStyle name="Comma 44" xfId="193"/>
    <cellStyle name="Comma 44 2" xfId="698"/>
    <cellStyle name="Comma 45" xfId="194"/>
    <cellStyle name="Comma 45 2" xfId="699"/>
    <cellStyle name="Comma 46" xfId="195"/>
    <cellStyle name="Comma 46 2" xfId="700"/>
    <cellStyle name="Comma 47" xfId="196"/>
    <cellStyle name="Comma 47 2" xfId="701"/>
    <cellStyle name="Comma 48" xfId="197"/>
    <cellStyle name="Comma 48 2" xfId="702"/>
    <cellStyle name="Comma 49" xfId="198"/>
    <cellStyle name="Comma 49 2" xfId="703"/>
    <cellStyle name="Comma 5" xfId="199"/>
    <cellStyle name="Comma 5 2" xfId="704"/>
    <cellStyle name="Comma 50" xfId="200"/>
    <cellStyle name="Comma 50 2" xfId="705"/>
    <cellStyle name="Comma 51" xfId="201"/>
    <cellStyle name="Comma 51 2" xfId="706"/>
    <cellStyle name="Comma 52" xfId="202"/>
    <cellStyle name="Comma 52 2" xfId="707"/>
    <cellStyle name="Comma 53" xfId="203"/>
    <cellStyle name="Comma 53 2" xfId="708"/>
    <cellStyle name="Comma 54" xfId="204"/>
    <cellStyle name="Comma 54 2" xfId="709"/>
    <cellStyle name="Comma 55" xfId="205"/>
    <cellStyle name="Comma 55 2" xfId="710"/>
    <cellStyle name="Comma 56" xfId="206"/>
    <cellStyle name="Comma 56 2" xfId="711"/>
    <cellStyle name="Comma 57" xfId="207"/>
    <cellStyle name="Comma 57 2" xfId="712"/>
    <cellStyle name="Comma 58" xfId="208"/>
    <cellStyle name="Comma 58 2" xfId="713"/>
    <cellStyle name="Comma 59" xfId="209"/>
    <cellStyle name="Comma 59 2" xfId="714"/>
    <cellStyle name="Comma 6" xfId="210"/>
    <cellStyle name="Comma 6 2" xfId="715"/>
    <cellStyle name="Comma 60" xfId="211"/>
    <cellStyle name="Comma 60 2" xfId="716"/>
    <cellStyle name="Comma 61" xfId="212"/>
    <cellStyle name="Comma 61 2" xfId="717"/>
    <cellStyle name="Comma 62" xfId="213"/>
    <cellStyle name="Comma 62 2" xfId="718"/>
    <cellStyle name="Comma 63" xfId="214"/>
    <cellStyle name="Comma 63 2" xfId="719"/>
    <cellStyle name="Comma 64" xfId="215"/>
    <cellStyle name="Comma 64 2" xfId="720"/>
    <cellStyle name="Comma 65" xfId="216"/>
    <cellStyle name="Comma 65 2" xfId="721"/>
    <cellStyle name="Comma 66" xfId="217"/>
    <cellStyle name="Comma 66 2" xfId="722"/>
    <cellStyle name="Comma 67" xfId="218"/>
    <cellStyle name="Comma 67 2" xfId="723"/>
    <cellStyle name="Comma 68" xfId="219"/>
    <cellStyle name="Comma 68 2" xfId="724"/>
    <cellStyle name="Comma 69" xfId="220"/>
    <cellStyle name="Comma 69 2" xfId="725"/>
    <cellStyle name="Comma 7" xfId="221"/>
    <cellStyle name="Comma 7 2" xfId="726"/>
    <cellStyle name="Comma 70" xfId="222"/>
    <cellStyle name="Comma 70 2" xfId="727"/>
    <cellStyle name="Comma 71" xfId="223"/>
    <cellStyle name="Comma 71 2" xfId="728"/>
    <cellStyle name="Comma 72" xfId="224"/>
    <cellStyle name="Comma 72 2" xfId="729"/>
    <cellStyle name="Comma 73" xfId="225"/>
    <cellStyle name="Comma 73 2" xfId="730"/>
    <cellStyle name="Comma 74" xfId="226"/>
    <cellStyle name="Comma 74 2" xfId="731"/>
    <cellStyle name="Comma 75" xfId="227"/>
    <cellStyle name="Comma 75 2" xfId="732"/>
    <cellStyle name="Comma 76" xfId="228"/>
    <cellStyle name="Comma 76 2" xfId="733"/>
    <cellStyle name="Comma 77" xfId="229"/>
    <cellStyle name="Comma 77 2" xfId="734"/>
    <cellStyle name="Comma 78" xfId="230"/>
    <cellStyle name="Comma 78 2" xfId="735"/>
    <cellStyle name="Comma 79" xfId="231"/>
    <cellStyle name="Comma 79 2" xfId="736"/>
    <cellStyle name="Comma 8" xfId="232"/>
    <cellStyle name="Comma 8 2" xfId="737"/>
    <cellStyle name="Comma 80" xfId="233"/>
    <cellStyle name="Comma 80 2" xfId="738"/>
    <cellStyle name="Comma 81" xfId="234"/>
    <cellStyle name="Comma 81 2" xfId="739"/>
    <cellStyle name="Comma 82" xfId="235"/>
    <cellStyle name="Comma 82 2" xfId="740"/>
    <cellStyle name="Comma 83" xfId="236"/>
    <cellStyle name="Comma 83 2" xfId="741"/>
    <cellStyle name="Comma 84" xfId="237"/>
    <cellStyle name="Comma 84 2" xfId="742"/>
    <cellStyle name="Comma 85" xfId="238"/>
    <cellStyle name="Comma 85 2" xfId="743"/>
    <cellStyle name="Comma 86" xfId="239"/>
    <cellStyle name="Comma 86 2" xfId="744"/>
    <cellStyle name="Comma 87" xfId="240"/>
    <cellStyle name="Comma 87 2" xfId="745"/>
    <cellStyle name="Comma 88" xfId="241"/>
    <cellStyle name="Comma 88 2" xfId="746"/>
    <cellStyle name="Comma 89" xfId="242"/>
    <cellStyle name="Comma 89 2" xfId="747"/>
    <cellStyle name="Comma 9" xfId="243"/>
    <cellStyle name="Comma 9 2" xfId="748"/>
    <cellStyle name="Comma 90" xfId="244"/>
    <cellStyle name="Comma 90 2" xfId="749"/>
    <cellStyle name="Comma 91" xfId="245"/>
    <cellStyle name="Comma 91 2" xfId="750"/>
    <cellStyle name="Comma 92" xfId="246"/>
    <cellStyle name="Comma 92 2" xfId="751"/>
    <cellStyle name="Comma 93" xfId="247"/>
    <cellStyle name="Comma 94" xfId="248"/>
    <cellStyle name="Comma 95" xfId="249"/>
    <cellStyle name="Comma 96" xfId="250"/>
    <cellStyle name="Comma 97" xfId="251"/>
    <cellStyle name="Comma 98" xfId="252"/>
    <cellStyle name="Comma 99" xfId="253"/>
    <cellStyle name="Currency [0] 2" xfId="254"/>
    <cellStyle name="Currency [0] 2 2" xfId="752"/>
    <cellStyle name="Currency [0] 3" xfId="255"/>
    <cellStyle name="Currency [0] 3 2" xfId="753"/>
    <cellStyle name="Currency [0] 4" xfId="256"/>
    <cellStyle name="Currency [0] 5" xfId="257"/>
    <cellStyle name="Currency 10" xfId="258"/>
    <cellStyle name="Currency 10 2" xfId="754"/>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 2" xfId="755"/>
    <cellStyle name="Currency 110" xfId="270"/>
    <cellStyle name="Currency 111" xfId="271"/>
    <cellStyle name="Currency 112" xfId="272"/>
    <cellStyle name="Currency 113" xfId="273"/>
    <cellStyle name="Currency 114" xfId="274"/>
    <cellStyle name="Currency 115" xfId="275"/>
    <cellStyle name="Currency 116" xfId="276"/>
    <cellStyle name="Currency 116 2" xfId="756"/>
    <cellStyle name="Currency 117" xfId="277"/>
    <cellStyle name="Currency 117 2" xfId="757"/>
    <cellStyle name="Currency 118" xfId="278"/>
    <cellStyle name="Currency 118 2" xfId="758"/>
    <cellStyle name="Currency 119" xfId="279"/>
    <cellStyle name="Currency 119 2" xfId="759"/>
    <cellStyle name="Currency 12" xfId="280"/>
    <cellStyle name="Currency 12 2" xfId="760"/>
    <cellStyle name="Currency 120" xfId="281"/>
    <cellStyle name="Currency 120 2" xfId="761"/>
    <cellStyle name="Currency 121" xfId="282"/>
    <cellStyle name="Currency 121 2" xfId="762"/>
    <cellStyle name="Currency 122" xfId="283"/>
    <cellStyle name="Currency 122 2" xfId="763"/>
    <cellStyle name="Currency 123" xfId="284"/>
    <cellStyle name="Currency 123 2" xfId="764"/>
    <cellStyle name="Currency 124" xfId="285"/>
    <cellStyle name="Currency 124 2" xfId="765"/>
    <cellStyle name="Currency 125" xfId="286"/>
    <cellStyle name="Currency 125 2" xfId="766"/>
    <cellStyle name="Currency 126" xfId="287"/>
    <cellStyle name="Currency 126 2" xfId="767"/>
    <cellStyle name="Currency 127" xfId="288"/>
    <cellStyle name="Currency 127 2" xfId="768"/>
    <cellStyle name="Currency 128" xfId="289"/>
    <cellStyle name="Currency 128 2" xfId="769"/>
    <cellStyle name="Currency 129" xfId="290"/>
    <cellStyle name="Currency 129 2" xfId="770"/>
    <cellStyle name="Currency 13" xfId="291"/>
    <cellStyle name="Currency 13 2" xfId="771"/>
    <cellStyle name="Currency 130" xfId="292"/>
    <cellStyle name="Currency 130 2" xfId="772"/>
    <cellStyle name="Currency 131" xfId="293"/>
    <cellStyle name="Currency 131 2" xfId="773"/>
    <cellStyle name="Currency 132" xfId="294"/>
    <cellStyle name="Currency 132 2" xfId="774"/>
    <cellStyle name="Currency 133" xfId="295"/>
    <cellStyle name="Currency 133 2" xfId="775"/>
    <cellStyle name="Currency 134" xfId="296"/>
    <cellStyle name="Currency 134 2" xfId="776"/>
    <cellStyle name="Currency 135" xfId="297"/>
    <cellStyle name="Currency 135 2" xfId="777"/>
    <cellStyle name="Currency 136" xfId="298"/>
    <cellStyle name="Currency 136 2" xfId="778"/>
    <cellStyle name="Currency 137" xfId="299"/>
    <cellStyle name="Currency 137 2" xfId="779"/>
    <cellStyle name="Currency 138" xfId="300"/>
    <cellStyle name="Currency 138 2" xfId="780"/>
    <cellStyle name="Currency 139" xfId="301"/>
    <cellStyle name="Currency 14" xfId="302"/>
    <cellStyle name="Currency 14 2" xfId="781"/>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 2" xfId="782"/>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 2" xfId="783"/>
    <cellStyle name="Currency 160" xfId="325"/>
    <cellStyle name="Currency 160 2" xfId="784"/>
    <cellStyle name="Currency 161" xfId="326"/>
    <cellStyle name="Currency 161 2" xfId="785"/>
    <cellStyle name="Currency 162" xfId="327"/>
    <cellStyle name="Currency 162 2" xfId="786"/>
    <cellStyle name="Currency 163" xfId="328"/>
    <cellStyle name="Currency 163 2" xfId="787"/>
    <cellStyle name="Currency 164" xfId="329"/>
    <cellStyle name="Currency 164 2" xfId="788"/>
    <cellStyle name="Currency 165" xfId="330"/>
    <cellStyle name="Currency 165 2" xfId="789"/>
    <cellStyle name="Currency 166" xfId="331"/>
    <cellStyle name="Currency 166 2" xfId="790"/>
    <cellStyle name="Currency 167" xfId="332"/>
    <cellStyle name="Currency 167 2" xfId="791"/>
    <cellStyle name="Currency 168" xfId="333"/>
    <cellStyle name="Currency 168 2" xfId="792"/>
    <cellStyle name="Currency 169" xfId="334"/>
    <cellStyle name="Currency 169 2" xfId="793"/>
    <cellStyle name="Currency 17" xfId="335"/>
    <cellStyle name="Currency 17 2" xfId="794"/>
    <cellStyle name="Currency 170" xfId="336"/>
    <cellStyle name="Currency 170 2" xfId="795"/>
    <cellStyle name="Currency 171" xfId="337"/>
    <cellStyle name="Currency 171 2" xfId="796"/>
    <cellStyle name="Currency 172" xfId="338"/>
    <cellStyle name="Currency 172 2" xfId="797"/>
    <cellStyle name="Currency 173" xfId="339"/>
    <cellStyle name="Currency 173 2" xfId="798"/>
    <cellStyle name="Currency 174" xfId="340"/>
    <cellStyle name="Currency 174 2" xfId="799"/>
    <cellStyle name="Currency 175" xfId="341"/>
    <cellStyle name="Currency 175 2" xfId="800"/>
    <cellStyle name="Currency 176" xfId="342"/>
    <cellStyle name="Currency 176 2" xfId="801"/>
    <cellStyle name="Currency 177" xfId="343"/>
    <cellStyle name="Currency 177 2" xfId="802"/>
    <cellStyle name="Currency 178" xfId="344"/>
    <cellStyle name="Currency 178 2" xfId="803"/>
    <cellStyle name="Currency 179" xfId="345"/>
    <cellStyle name="Currency 179 2" xfId="804"/>
    <cellStyle name="Currency 18" xfId="346"/>
    <cellStyle name="Currency 18 2" xfId="805"/>
    <cellStyle name="Currency 180" xfId="347"/>
    <cellStyle name="Currency 180 2" xfId="806"/>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 2" xfId="80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 2" xfId="808"/>
    <cellStyle name="Currency 20" xfId="369"/>
    <cellStyle name="Currency 20 2" xfId="80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 2" xfId="81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 2" xfId="811"/>
    <cellStyle name="Currency 220" xfId="392"/>
    <cellStyle name="Currency 221" xfId="393"/>
    <cellStyle name="Currency 222" xfId="394"/>
    <cellStyle name="Currency 223" xfId="395"/>
    <cellStyle name="Currency 23" xfId="396"/>
    <cellStyle name="Currency 23 2" xfId="812"/>
    <cellStyle name="Currency 24" xfId="397"/>
    <cellStyle name="Currency 24 2" xfId="813"/>
    <cellStyle name="Currency 25" xfId="398"/>
    <cellStyle name="Currency 25 2" xfId="814"/>
    <cellStyle name="Currency 26" xfId="399"/>
    <cellStyle name="Currency 26 2" xfId="815"/>
    <cellStyle name="Currency 27" xfId="400"/>
    <cellStyle name="Currency 27 2" xfId="816"/>
    <cellStyle name="Currency 28" xfId="401"/>
    <cellStyle name="Currency 28 2" xfId="817"/>
    <cellStyle name="Currency 29" xfId="402"/>
    <cellStyle name="Currency 29 2" xfId="818"/>
    <cellStyle name="Currency 3" xfId="403"/>
    <cellStyle name="Currency 3 2" xfId="819"/>
    <cellStyle name="Currency 30" xfId="404"/>
    <cellStyle name="Currency 30 2" xfId="820"/>
    <cellStyle name="Currency 31" xfId="405"/>
    <cellStyle name="Currency 31 2" xfId="821"/>
    <cellStyle name="Currency 32" xfId="406"/>
    <cellStyle name="Currency 32 2" xfId="822"/>
    <cellStyle name="Currency 33" xfId="407"/>
    <cellStyle name="Currency 33 2" xfId="823"/>
    <cellStyle name="Currency 34" xfId="408"/>
    <cellStyle name="Currency 34 2" xfId="824"/>
    <cellStyle name="Currency 35" xfId="409"/>
    <cellStyle name="Currency 35 2" xfId="825"/>
    <cellStyle name="Currency 36" xfId="410"/>
    <cellStyle name="Currency 36 2" xfId="826"/>
    <cellStyle name="Currency 37" xfId="411"/>
    <cellStyle name="Currency 37 2" xfId="827"/>
    <cellStyle name="Currency 38" xfId="412"/>
    <cellStyle name="Currency 38 2" xfId="828"/>
    <cellStyle name="Currency 39" xfId="413"/>
    <cellStyle name="Currency 39 2" xfId="829"/>
    <cellStyle name="Currency 4" xfId="414"/>
    <cellStyle name="Currency 4 2" xfId="830"/>
    <cellStyle name="Currency 40" xfId="415"/>
    <cellStyle name="Currency 40 2" xfId="831"/>
    <cellStyle name="Currency 41" xfId="416"/>
    <cellStyle name="Currency 41 2" xfId="832"/>
    <cellStyle name="Currency 42" xfId="417"/>
    <cellStyle name="Currency 42 2" xfId="833"/>
    <cellStyle name="Currency 43" xfId="418"/>
    <cellStyle name="Currency 43 2" xfId="834"/>
    <cellStyle name="Currency 44" xfId="419"/>
    <cellStyle name="Currency 44 2" xfId="835"/>
    <cellStyle name="Currency 45" xfId="420"/>
    <cellStyle name="Currency 45 2" xfId="836"/>
    <cellStyle name="Currency 46" xfId="421"/>
    <cellStyle name="Currency 46 2" xfId="837"/>
    <cellStyle name="Currency 47" xfId="422"/>
    <cellStyle name="Currency 47 2" xfId="838"/>
    <cellStyle name="Currency 48" xfId="423"/>
    <cellStyle name="Currency 48 2" xfId="839"/>
    <cellStyle name="Currency 49" xfId="424"/>
    <cellStyle name="Currency 49 2" xfId="840"/>
    <cellStyle name="Currency 5" xfId="425"/>
    <cellStyle name="Currency 5 2" xfId="841"/>
    <cellStyle name="Currency 50" xfId="426"/>
    <cellStyle name="Currency 50 2" xfId="842"/>
    <cellStyle name="Currency 51" xfId="427"/>
    <cellStyle name="Currency 51 2" xfId="843"/>
    <cellStyle name="Currency 52" xfId="428"/>
    <cellStyle name="Currency 52 2" xfId="844"/>
    <cellStyle name="Currency 53" xfId="429"/>
    <cellStyle name="Currency 53 2" xfId="845"/>
    <cellStyle name="Currency 54" xfId="430"/>
    <cellStyle name="Currency 54 2" xfId="846"/>
    <cellStyle name="Currency 55" xfId="431"/>
    <cellStyle name="Currency 55 2" xfId="847"/>
    <cellStyle name="Currency 56" xfId="432"/>
    <cellStyle name="Currency 56 2" xfId="848"/>
    <cellStyle name="Currency 57" xfId="433"/>
    <cellStyle name="Currency 57 2" xfId="849"/>
    <cellStyle name="Currency 58" xfId="434"/>
    <cellStyle name="Currency 58 2" xfId="850"/>
    <cellStyle name="Currency 59" xfId="435"/>
    <cellStyle name="Currency 59 2" xfId="851"/>
    <cellStyle name="Currency 6" xfId="436"/>
    <cellStyle name="Currency 6 2" xfId="852"/>
    <cellStyle name="Currency 60" xfId="437"/>
    <cellStyle name="Currency 60 2" xfId="853"/>
    <cellStyle name="Currency 61" xfId="438"/>
    <cellStyle name="Currency 61 2" xfId="854"/>
    <cellStyle name="Currency 62" xfId="439"/>
    <cellStyle name="Currency 62 2" xfId="855"/>
    <cellStyle name="Currency 63" xfId="440"/>
    <cellStyle name="Currency 63 2" xfId="856"/>
    <cellStyle name="Currency 64" xfId="441"/>
    <cellStyle name="Currency 64 2" xfId="857"/>
    <cellStyle name="Currency 65" xfId="442"/>
    <cellStyle name="Currency 65 2" xfId="858"/>
    <cellStyle name="Currency 66" xfId="443"/>
    <cellStyle name="Currency 66 2" xfId="859"/>
    <cellStyle name="Currency 67" xfId="444"/>
    <cellStyle name="Currency 67 2" xfId="860"/>
    <cellStyle name="Currency 68" xfId="445"/>
    <cellStyle name="Currency 68 2" xfId="861"/>
    <cellStyle name="Currency 69" xfId="446"/>
    <cellStyle name="Currency 69 2" xfId="862"/>
    <cellStyle name="Currency 7" xfId="447"/>
    <cellStyle name="Currency 7 2" xfId="863"/>
    <cellStyle name="Currency 70" xfId="448"/>
    <cellStyle name="Currency 70 2" xfId="864"/>
    <cellStyle name="Currency 71" xfId="449"/>
    <cellStyle name="Currency 71 2" xfId="865"/>
    <cellStyle name="Currency 72" xfId="450"/>
    <cellStyle name="Currency 72 2" xfId="866"/>
    <cellStyle name="Currency 73" xfId="451"/>
    <cellStyle name="Currency 73 2" xfId="867"/>
    <cellStyle name="Currency 74" xfId="452"/>
    <cellStyle name="Currency 74 2" xfId="868"/>
    <cellStyle name="Currency 75" xfId="453"/>
    <cellStyle name="Currency 75 2" xfId="869"/>
    <cellStyle name="Currency 76" xfId="454"/>
    <cellStyle name="Currency 76 2" xfId="870"/>
    <cellStyle name="Currency 77" xfId="455"/>
    <cellStyle name="Currency 77 2" xfId="871"/>
    <cellStyle name="Currency 78" xfId="456"/>
    <cellStyle name="Currency 78 2" xfId="872"/>
    <cellStyle name="Currency 79" xfId="457"/>
    <cellStyle name="Currency 79 2" xfId="873"/>
    <cellStyle name="Currency 8" xfId="458"/>
    <cellStyle name="Currency 8 2" xfId="874"/>
    <cellStyle name="Currency 80" xfId="459"/>
    <cellStyle name="Currency 80 2" xfId="875"/>
    <cellStyle name="Currency 81" xfId="460"/>
    <cellStyle name="Currency 81 2" xfId="876"/>
    <cellStyle name="Currency 82" xfId="461"/>
    <cellStyle name="Currency 82 2" xfId="877"/>
    <cellStyle name="Currency 83" xfId="462"/>
    <cellStyle name="Currency 83 2" xfId="878"/>
    <cellStyle name="Currency 84" xfId="463"/>
    <cellStyle name="Currency 84 2" xfId="879"/>
    <cellStyle name="Currency 85" xfId="464"/>
    <cellStyle name="Currency 85 2" xfId="880"/>
    <cellStyle name="Currency 86" xfId="465"/>
    <cellStyle name="Currency 86 2" xfId="881"/>
    <cellStyle name="Currency 87" xfId="466"/>
    <cellStyle name="Currency 87 2" xfId="882"/>
    <cellStyle name="Currency 88" xfId="467"/>
    <cellStyle name="Currency 88 2" xfId="883"/>
    <cellStyle name="Currency 89" xfId="468"/>
    <cellStyle name="Currency 89 2" xfId="884"/>
    <cellStyle name="Currency 9" xfId="469"/>
    <cellStyle name="Currency 9 2" xfId="885"/>
    <cellStyle name="Currency 90" xfId="470"/>
    <cellStyle name="Currency 90 2" xfId="886"/>
    <cellStyle name="Currency 91" xfId="471"/>
    <cellStyle name="Currency 91 2" xfId="887"/>
    <cellStyle name="Currency 92" xfId="472"/>
    <cellStyle name="Currency 92 2" xfId="888"/>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Hyperlink 7 2" xfId="889"/>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8"/>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6" sqref="B56"/>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
      <c r="A4" s="303"/>
      <c r="B4" s="30" t="s">
        <v>845</v>
      </c>
      <c r="C4" s="6"/>
      <c r="D4" s="177"/>
      <c r="E4" s="3"/>
      <c r="F4" s="6"/>
      <c r="G4" s="25"/>
    </row>
    <row r="5" spans="1:7" ht="13.2">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20.399999999999999">
      <c r="A13" s="303"/>
      <c r="B13" s="2">
        <v>1</v>
      </c>
      <c r="C13" s="27" t="s">
        <v>1084</v>
      </c>
      <c r="D13" s="28" t="s">
        <v>872</v>
      </c>
      <c r="E13" s="163" t="s">
        <v>849</v>
      </c>
      <c r="F13" s="163"/>
      <c r="G13" s="25"/>
    </row>
    <row r="14" spans="1:7" ht="30.6">
      <c r="A14" s="303"/>
      <c r="B14" s="2">
        <v>2</v>
      </c>
      <c r="C14" s="27" t="s">
        <v>1084</v>
      </c>
      <c r="D14" s="28" t="s">
        <v>1021</v>
      </c>
      <c r="E14" s="163" t="s">
        <v>530</v>
      </c>
      <c r="F14" s="163" t="s">
        <v>531</v>
      </c>
      <c r="G14" s="25"/>
    </row>
    <row r="15" spans="1:7" ht="89.1" customHeight="1">
      <c r="A15" s="303"/>
      <c r="B15" s="288">
        <v>2.0099999999999998</v>
      </c>
      <c r="C15" s="300" t="s">
        <v>1084</v>
      </c>
      <c r="D15" s="309" t="s">
        <v>2246</v>
      </c>
      <c r="E15" s="164" t="s">
        <v>614</v>
      </c>
      <c r="F15" s="164" t="s">
        <v>617</v>
      </c>
      <c r="G15" s="25"/>
    </row>
    <row r="16" spans="1:7" ht="99" customHeight="1">
      <c r="A16" s="303"/>
      <c r="B16" s="289"/>
      <c r="C16" s="301"/>
      <c r="D16" s="310"/>
      <c r="E16" s="165"/>
      <c r="F16" s="165" t="s">
        <v>615</v>
      </c>
      <c r="G16" s="25"/>
    </row>
    <row r="17" spans="1:7" ht="63" customHeight="1">
      <c r="A17" s="303"/>
      <c r="B17" s="290"/>
      <c r="C17" s="302"/>
      <c r="D17" s="311"/>
      <c r="E17" s="27"/>
      <c r="F17" s="27" t="s">
        <v>616</v>
      </c>
      <c r="G17" s="25"/>
    </row>
    <row r="18" spans="1:7" ht="117" customHeight="1">
      <c r="A18" s="303"/>
      <c r="B18" s="288">
        <v>2.02</v>
      </c>
      <c r="C18" s="300" t="s">
        <v>1084</v>
      </c>
      <c r="D18" s="309" t="s">
        <v>2247</v>
      </c>
      <c r="E18" s="164" t="s">
        <v>439</v>
      </c>
      <c r="F18" s="164" t="s">
        <v>525</v>
      </c>
      <c r="G18" s="25"/>
    </row>
    <row r="19" spans="1:7" ht="71.099999999999994" customHeight="1">
      <c r="A19" s="303"/>
      <c r="B19" s="289"/>
      <c r="C19" s="301"/>
      <c r="D19" s="310"/>
      <c r="E19" s="165" t="s">
        <v>529</v>
      </c>
      <c r="F19" s="165" t="s">
        <v>440</v>
      </c>
      <c r="G19" s="25"/>
    </row>
    <row r="20" spans="1:7" ht="90.75" customHeight="1">
      <c r="A20" s="303"/>
      <c r="B20" s="289"/>
      <c r="C20" s="301"/>
      <c r="D20" s="310"/>
      <c r="E20" s="165"/>
      <c r="F20" s="165" t="s">
        <v>619</v>
      </c>
      <c r="G20" s="25"/>
    </row>
    <row r="21" spans="1:7" ht="74.25" customHeight="1">
      <c r="A21" s="303"/>
      <c r="B21" s="290"/>
      <c r="C21" s="302"/>
      <c r="D21" s="311"/>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291">
        <v>3</v>
      </c>
      <c r="C26" s="288" t="s">
        <v>70</v>
      </c>
      <c r="D26" s="309" t="s">
        <v>2250</v>
      </c>
      <c r="E26" s="300" t="s">
        <v>0</v>
      </c>
      <c r="F26" s="164" t="s">
        <v>64</v>
      </c>
      <c r="G26" s="25"/>
    </row>
    <row r="27" spans="1:7" ht="90" customHeight="1">
      <c r="A27" s="303"/>
      <c r="B27" s="292"/>
      <c r="C27" s="289"/>
      <c r="D27" s="310"/>
      <c r="E27" s="301"/>
      <c r="F27" s="165" t="s">
        <v>59</v>
      </c>
      <c r="G27" s="25"/>
    </row>
    <row r="28" spans="1:7" ht="19.350000000000001" customHeight="1">
      <c r="A28" s="303"/>
      <c r="B28" s="292"/>
      <c r="C28" s="289"/>
      <c r="D28" s="310"/>
      <c r="E28" s="301"/>
      <c r="F28" s="165" t="s">
        <v>60</v>
      </c>
      <c r="G28" s="25"/>
    </row>
    <row r="29" spans="1:7" ht="74.55" customHeight="1">
      <c r="A29" s="303"/>
      <c r="B29" s="292"/>
      <c r="C29" s="289"/>
      <c r="D29" s="310"/>
      <c r="E29" s="301"/>
      <c r="F29" s="165" t="s">
        <v>61</v>
      </c>
      <c r="G29" s="25"/>
    </row>
    <row r="30" spans="1:7" ht="62.55" customHeight="1">
      <c r="A30" s="303"/>
      <c r="B30" s="292"/>
      <c r="C30" s="289"/>
      <c r="D30" s="310"/>
      <c r="E30" s="301"/>
      <c r="F30" s="165" t="s">
        <v>62</v>
      </c>
      <c r="G30" s="25"/>
    </row>
    <row r="31" spans="1:7" ht="81" customHeight="1">
      <c r="A31" s="303"/>
      <c r="B31" s="292"/>
      <c r="C31" s="289"/>
      <c r="D31" s="310"/>
      <c r="E31" s="301"/>
      <c r="F31" s="165" t="s">
        <v>63</v>
      </c>
      <c r="G31" s="25"/>
    </row>
    <row r="32" spans="1:7" ht="48.75" customHeight="1">
      <c r="A32" s="303"/>
      <c r="B32" s="292"/>
      <c r="C32" s="289"/>
      <c r="D32" s="310"/>
      <c r="E32" s="301"/>
      <c r="F32" s="165" t="s">
        <v>66</v>
      </c>
      <c r="G32" s="25"/>
    </row>
    <row r="33" spans="1:7" ht="98.55" customHeight="1">
      <c r="A33" s="303"/>
      <c r="B33" s="292"/>
      <c r="C33" s="289"/>
      <c r="D33" s="310"/>
      <c r="E33" s="301"/>
      <c r="F33" s="165" t="s">
        <v>65</v>
      </c>
      <c r="G33" s="25"/>
    </row>
    <row r="34" spans="1:7" ht="89.1" customHeight="1">
      <c r="A34" s="303"/>
      <c r="B34" s="292"/>
      <c r="C34" s="289"/>
      <c r="D34" s="310"/>
      <c r="E34" s="301"/>
      <c r="F34" s="165" t="s">
        <v>67</v>
      </c>
      <c r="G34" s="25"/>
    </row>
    <row r="35" spans="1:7" ht="29.1" customHeight="1">
      <c r="A35" s="303"/>
      <c r="B35" s="292"/>
      <c r="C35" s="289"/>
      <c r="D35" s="310"/>
      <c r="E35" s="301"/>
      <c r="F35" s="165" t="s">
        <v>68</v>
      </c>
      <c r="G35" s="25"/>
    </row>
    <row r="36" spans="1:7" ht="112.2">
      <c r="A36" s="303"/>
      <c r="B36" s="293"/>
      <c r="C36" s="290"/>
      <c r="D36" s="311"/>
      <c r="E36" s="302"/>
      <c r="F36" s="166" t="s">
        <v>69</v>
      </c>
      <c r="G36" s="25"/>
    </row>
    <row r="37" spans="1:7" ht="102">
      <c r="A37" s="303"/>
      <c r="B37" s="141">
        <v>3.01</v>
      </c>
      <c r="C37" s="142" t="s">
        <v>70</v>
      </c>
      <c r="D37" s="28" t="s">
        <v>2251</v>
      </c>
      <c r="E37" s="167" t="s">
        <v>1323</v>
      </c>
      <c r="F37" s="168" t="s">
        <v>1427</v>
      </c>
      <c r="G37" s="25"/>
    </row>
    <row r="38" spans="1:7" ht="81.599999999999994">
      <c r="A38" s="303"/>
      <c r="B38" s="141">
        <v>3.02</v>
      </c>
      <c r="C38" s="142" t="s">
        <v>1356</v>
      </c>
      <c r="D38" s="28" t="s">
        <v>2252</v>
      </c>
      <c r="E38" s="167" t="s">
        <v>1371</v>
      </c>
      <c r="F38" s="168" t="s">
        <v>1428</v>
      </c>
      <c r="G38" s="25"/>
    </row>
    <row r="39" spans="1:7" ht="81.599999999999994">
      <c r="A39" s="303"/>
      <c r="B39" s="150">
        <v>4</v>
      </c>
      <c r="C39" s="149" t="s">
        <v>1524</v>
      </c>
      <c r="D39" s="28" t="s">
        <v>2253</v>
      </c>
      <c r="E39" s="27" t="s">
        <v>2198</v>
      </c>
      <c r="F39" s="27" t="s">
        <v>1525</v>
      </c>
      <c r="G39" s="25"/>
    </row>
    <row r="40" spans="1:7" ht="40.799999999999997">
      <c r="A40" s="303"/>
      <c r="B40" s="141">
        <v>4.01</v>
      </c>
      <c r="C40" s="149" t="s">
        <v>1524</v>
      </c>
      <c r="D40" s="28" t="s">
        <v>2255</v>
      </c>
      <c r="E40" s="27" t="s">
        <v>2210</v>
      </c>
      <c r="F40" s="27" t="s">
        <v>2214</v>
      </c>
      <c r="G40" s="25"/>
    </row>
    <row r="41" spans="1:7" ht="40.799999999999997">
      <c r="A41" s="303"/>
      <c r="B41" s="141" t="s">
        <v>2242</v>
      </c>
      <c r="C41" s="149" t="s">
        <v>1524</v>
      </c>
      <c r="D41" s="28" t="s">
        <v>2254</v>
      </c>
      <c r="E41" s="27" t="s">
        <v>2245</v>
      </c>
      <c r="F41" s="27" t="s">
        <v>2243</v>
      </c>
      <c r="G41" s="25"/>
    </row>
    <row r="42" spans="1:7" ht="40.799999999999997">
      <c r="A42" s="303"/>
      <c r="B42" s="141" t="s">
        <v>2276</v>
      </c>
      <c r="C42" s="149" t="s">
        <v>1524</v>
      </c>
      <c r="D42" s="28" t="s">
        <v>2281</v>
      </c>
      <c r="E42" s="27" t="s">
        <v>2244</v>
      </c>
      <c r="F42" s="27" t="s">
        <v>2277</v>
      </c>
      <c r="G42" s="25"/>
    </row>
    <row r="43" spans="1:7" ht="112.2">
      <c r="A43" s="303"/>
      <c r="B43" s="160">
        <v>4.0999999999999996</v>
      </c>
      <c r="C43" s="149" t="s">
        <v>2280</v>
      </c>
      <c r="D43" s="161">
        <v>42867</v>
      </c>
      <c r="E43" s="169" t="s">
        <v>2283</v>
      </c>
      <c r="F43" s="27" t="s">
        <v>2282</v>
      </c>
      <c r="G43" s="25"/>
    </row>
    <row r="44" spans="1:7" ht="71.400000000000006">
      <c r="A44" s="303"/>
      <c r="B44" s="160">
        <v>4.2</v>
      </c>
      <c r="C44" s="149" t="s">
        <v>2280</v>
      </c>
      <c r="D44" s="161">
        <v>42704</v>
      </c>
      <c r="E44" s="169" t="s">
        <v>2479</v>
      </c>
      <c r="F44" s="27" t="s">
        <v>2454</v>
      </c>
      <c r="G44" s="25"/>
    </row>
    <row r="45" spans="1:7" ht="132.6">
      <c r="A45" s="303"/>
      <c r="B45" s="203">
        <v>5</v>
      </c>
      <c r="C45" s="149" t="s">
        <v>2280</v>
      </c>
      <c r="D45" s="161">
        <v>42867</v>
      </c>
      <c r="E45" s="169" t="s">
        <v>12705</v>
      </c>
      <c r="F45" s="27" t="s">
        <v>12427</v>
      </c>
      <c r="G45" s="25"/>
    </row>
    <row r="46" spans="1:7" ht="30.6">
      <c r="A46" s="303"/>
      <c r="B46" s="160">
        <v>5.01</v>
      </c>
      <c r="C46" s="149" t="s">
        <v>2280</v>
      </c>
      <c r="D46" s="161">
        <v>42907</v>
      </c>
      <c r="E46" s="169" t="s">
        <v>15521</v>
      </c>
      <c r="F46" s="27" t="s">
        <v>12427</v>
      </c>
      <c r="G46" s="25"/>
    </row>
    <row r="47" spans="1:7" ht="61.2">
      <c r="A47" s="303"/>
      <c r="B47" s="160">
        <v>5.0999999999999996</v>
      </c>
      <c r="C47" s="149" t="s">
        <v>2280</v>
      </c>
      <c r="D47" s="161">
        <v>43070</v>
      </c>
      <c r="E47" s="169" t="s">
        <v>12915</v>
      </c>
      <c r="F47" s="27" t="s">
        <v>12916</v>
      </c>
      <c r="G47" s="25"/>
    </row>
    <row r="48" spans="1:7" ht="51">
      <c r="A48" s="303"/>
      <c r="B48" s="160">
        <v>5.1100000000000003</v>
      </c>
      <c r="C48" s="149" t="s">
        <v>13152</v>
      </c>
      <c r="D48" s="161">
        <v>43217</v>
      </c>
      <c r="E48" s="169" t="s">
        <v>13278</v>
      </c>
      <c r="F48" s="27" t="s">
        <v>13186</v>
      </c>
      <c r="G48" s="25"/>
    </row>
    <row r="49" spans="1:7" ht="51">
      <c r="A49" s="303"/>
      <c r="B49" s="160">
        <v>5.12</v>
      </c>
      <c r="C49" s="149" t="s">
        <v>13152</v>
      </c>
      <c r="D49" s="161">
        <v>43581</v>
      </c>
      <c r="E49" s="169" t="s">
        <v>13278</v>
      </c>
      <c r="F49" s="27" t="s">
        <v>13832</v>
      </c>
      <c r="G49" s="25"/>
    </row>
    <row r="50" spans="1:7" ht="71.400000000000006">
      <c r="A50" s="303"/>
      <c r="B50" s="203">
        <v>6</v>
      </c>
      <c r="C50" s="149" t="s">
        <v>13152</v>
      </c>
      <c r="D50" s="161">
        <v>43964</v>
      </c>
      <c r="E50" s="169" t="s">
        <v>14048</v>
      </c>
      <c r="F50" s="27" t="s">
        <v>13835</v>
      </c>
      <c r="G50" s="25"/>
    </row>
    <row r="51" spans="1:7" ht="40.799999999999997">
      <c r="A51" s="303"/>
      <c r="B51" s="160">
        <v>6.01</v>
      </c>
      <c r="C51" s="149" t="s">
        <v>13152</v>
      </c>
      <c r="D51" s="161">
        <v>43970</v>
      </c>
      <c r="E51" s="169" t="s">
        <v>15522</v>
      </c>
      <c r="F51" s="169" t="s">
        <v>13835</v>
      </c>
      <c r="G51" s="25"/>
    </row>
    <row r="52" spans="1:7" ht="40.799999999999997">
      <c r="A52" s="303"/>
      <c r="B52" s="160">
        <v>6.1</v>
      </c>
      <c r="C52" s="149" t="s">
        <v>13152</v>
      </c>
      <c r="D52" s="161">
        <v>44314</v>
      </c>
      <c r="E52" s="169" t="s">
        <v>15514</v>
      </c>
      <c r="F52" s="169" t="s">
        <v>15043</v>
      </c>
      <c r="G52" s="25"/>
    </row>
    <row r="53" spans="1:7" ht="40.799999999999997">
      <c r="A53" s="303"/>
      <c r="B53" s="160">
        <v>6.2</v>
      </c>
      <c r="C53" s="149" t="s">
        <v>13152</v>
      </c>
      <c r="D53" s="161">
        <v>44678</v>
      </c>
      <c r="E53" s="169" t="s">
        <v>15514</v>
      </c>
      <c r="F53" s="169" t="s">
        <v>15513</v>
      </c>
      <c r="G53" s="25"/>
    </row>
    <row r="54" spans="1:7" ht="40.799999999999997">
      <c r="A54" s="303"/>
      <c r="B54" s="160">
        <v>6.21</v>
      </c>
      <c r="C54" s="149" t="s">
        <v>13152</v>
      </c>
      <c r="D54" s="161">
        <v>44687</v>
      </c>
      <c r="E54" s="169" t="s">
        <v>15523</v>
      </c>
      <c r="F54" s="169" t="s">
        <v>15513</v>
      </c>
      <c r="G54" s="25"/>
    </row>
    <row r="55" spans="1:7" ht="40.799999999999997">
      <c r="A55" s="303"/>
      <c r="B55" s="160">
        <v>6.22</v>
      </c>
      <c r="C55" s="149" t="s">
        <v>13152</v>
      </c>
      <c r="D55" s="279">
        <v>44692</v>
      </c>
      <c r="E55" s="169" t="s">
        <v>15522</v>
      </c>
      <c r="F55" s="169" t="s">
        <v>15513</v>
      </c>
      <c r="G55" s="25"/>
    </row>
    <row r="56" spans="1:7" ht="51">
      <c r="A56" s="303"/>
      <c r="B56" s="203">
        <v>6.3</v>
      </c>
      <c r="C56" s="149" t="s">
        <v>13152</v>
      </c>
      <c r="D56" s="279">
        <v>45051</v>
      </c>
      <c r="E56" s="169" t="s">
        <v>15791</v>
      </c>
      <c r="F56" s="169" t="s">
        <v>15571</v>
      </c>
      <c r="G56" s="25"/>
    </row>
    <row r="57" spans="1:7" ht="13.2" thickBot="1">
      <c r="A57" s="304"/>
      <c r="B57" s="305" t="str">
        <f ca="1">OFFSET(L!$C$1,MATCH("General"&amp;"Cpy",L!$A:$A,0)-1,SL,,)</f>
        <v>© 2023 Responsible Minerals Initiative. All rights reserved.</v>
      </c>
      <c r="C57" s="305"/>
      <c r="D57" s="305"/>
      <c r="E57" s="305"/>
      <c r="F57" s="305"/>
      <c r="G57" s="26"/>
    </row>
    <row r="58" spans="1:7" ht="13.2"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26"/>
  <sheetViews>
    <sheetView zoomScaleNormal="100" workbookViewId="0">
      <selection activeCell="A2" sqref="A2"/>
    </sheetView>
  </sheetViews>
  <sheetFormatPr defaultColWidth="8.81640625" defaultRowHeight="12.6"/>
  <cols>
    <col min="1" max="1" width="11.1796875" customWidth="1"/>
    <col min="2" max="2" width="25.726562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sortState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0"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05"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8.6">
      <c r="A10" s="74"/>
      <c r="B10" s="63" t="str">
        <f ca="1">OFFSET(L!$C$1,MATCH("Definitions"&amp;ADDRESS(ROW(),COLUMN(),4),L!$A:$A,0)-1,SL,,)</f>
        <v>DRC</v>
      </c>
      <c r="C10" s="63" t="str">
        <f ca="1">OFFSET(L!$C$1,MATCH("Definitions"&amp;ADDRESS(ROW(),COLUMN(),4),L!$A:$A,0)-1,SL,,)</f>
        <v>Democratic Republic of Congo</v>
      </c>
      <c r="D10" s="316"/>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16"/>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6.2">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6.2">
      <c r="A32" s="74"/>
      <c r="B32" s="315" t="str">
        <f ca="1">OFFSET(L!$C$1,MATCH("General"&amp;"Cpy",L!$A:$A,0)-1,SL,,)</f>
        <v>© 2023 Responsible Minerals Initiative. All rights reserved.</v>
      </c>
      <c r="C32" s="315"/>
      <c r="D32" s="316"/>
      <c r="E32" s="100"/>
    </row>
    <row r="33" spans="1:4" ht="13.2" thickBot="1">
      <c r="A33" s="75"/>
      <c r="B33" s="153"/>
      <c r="C33" s="153"/>
      <c r="D33" s="317"/>
    </row>
    <row r="34" spans="1:4" ht="13.2"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31" sqref="D31:E3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33"/>
      <c r="B1" s="334"/>
      <c r="C1" s="334"/>
      <c r="D1" s="334"/>
      <c r="E1" s="334"/>
      <c r="F1" s="334"/>
      <c r="G1" s="334"/>
      <c r="H1" s="334"/>
      <c r="I1" s="334"/>
      <c r="J1" s="334"/>
      <c r="K1" s="335"/>
      <c r="L1" s="100"/>
      <c r="P1" s="3"/>
      <c r="Q1" s="3"/>
      <c r="R1" s="3"/>
      <c r="S1" s="3"/>
      <c r="T1" s="3"/>
      <c r="U1" s="3"/>
      <c r="V1" s="3"/>
      <c r="W1" s="3"/>
      <c r="X1" s="3"/>
      <c r="Y1" s="3"/>
      <c r="Z1" s="3"/>
      <c r="AA1" s="3"/>
      <c r="AB1" s="3"/>
      <c r="AC1" s="3"/>
      <c r="AD1" s="3"/>
      <c r="AE1" s="3"/>
      <c r="AF1" s="3"/>
      <c r="AG1" s="3"/>
      <c r="AH1" s="3"/>
    </row>
    <row r="2" spans="1:34" ht="82.35" customHeight="1">
      <c r="A2" s="34"/>
      <c r="B2" s="136"/>
      <c r="C2" s="35"/>
      <c r="D2" s="336" t="str">
        <f ca="1">OFFSET(L!$C$1,MATCH("Declaration"&amp;ADDRESS(ROW(),COLUMN(),4),L!$A:$A,0)-1,SL,,)</f>
        <v>Conflict Minerals Reporting Template (CMRT)</v>
      </c>
      <c r="E2" s="337"/>
      <c r="F2" s="337"/>
      <c r="G2" s="337"/>
      <c r="H2" s="337"/>
      <c r="I2" s="337"/>
      <c r="J2" s="33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49"/>
      <c r="G3" s="349"/>
      <c r="H3" s="349"/>
      <c r="I3" s="152"/>
      <c r="J3" s="138" t="s">
        <v>15592</v>
      </c>
      <c r="K3" s="36"/>
      <c r="L3" s="100"/>
      <c r="P3" s="45">
        <f>MATCH($D$3,LN,0)</f>
        <v>1</v>
      </c>
    </row>
    <row r="4" spans="1:34" ht="16.2">
      <c r="A4" s="34"/>
      <c r="B4" s="345" t="str">
        <f ca="1">OFFSET(L!$C$1,MATCH("Declaration"&amp;ADDRESS(ROW(),COLUMN(),4),L!$A:$A,0)-1,SL,,)</f>
        <v>The purpose of this document is to collect sourcing information on tin, tantalum, tungsten and gold used in products</v>
      </c>
      <c r="C4" s="345"/>
      <c r="D4" s="345"/>
      <c r="E4" s="345"/>
      <c r="F4" s="345"/>
      <c r="G4" s="345"/>
      <c r="H4" s="345"/>
      <c r="I4" s="350" t="str">
        <f ca="1">OFFSET(L!$C$1,MATCH("Declaration"&amp;ADDRESS(ROW(),COLUMN(),4),L!$A:$A,0)-1,SL,,)</f>
        <v>Link to Terms &amp; Conditions</v>
      </c>
      <c r="J4" s="350"/>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5" t="str">
        <f ca="1">OFFSET(L!$C$1,MATCH("Declaration"&amp;ADDRESS(ROW(),COLUMN(),4),L!$A:$A,0)-1,SL,,)</f>
        <v>Mandatory fields are noted with an asterisk (*).  Consult the instructions tab for guidance on how to answer each question.</v>
      </c>
      <c r="C6" s="345"/>
      <c r="D6" s="345"/>
      <c r="E6" s="345"/>
      <c r="F6" s="345"/>
      <c r="G6" s="345"/>
      <c r="H6" s="345"/>
      <c r="I6" s="345"/>
      <c r="J6" s="345"/>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54" t="str">
        <f ca="1">OFFSET(L!$C$1,MATCH("Declaration"&amp;ADDRESS(ROW(),COLUMN(),4),L!$A:$A,0)-1,SL,,)</f>
        <v>Company Information</v>
      </c>
      <c r="C7" s="354"/>
      <c r="D7" s="354"/>
      <c r="E7" s="354"/>
      <c r="F7" s="354"/>
      <c r="G7" s="354"/>
      <c r="H7" s="354"/>
      <c r="I7" s="354"/>
      <c r="J7" s="35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39" t="s">
        <v>15793</v>
      </c>
      <c r="E8" s="340"/>
      <c r="F8" s="340"/>
      <c r="G8" s="340"/>
      <c r="H8" s="340"/>
      <c r="I8" s="340"/>
      <c r="J8" s="341"/>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1" t="s">
        <v>496</v>
      </c>
      <c r="E9" s="352"/>
      <c r="F9" s="352"/>
      <c r="G9" s="353"/>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55" t="str">
        <f ca="1">OFFSET(L!$C$1,MATCH("Declaration"&amp;ADDRESS(ROW(),COLUMN(),4)&amp;LEFT($D$9,1),L!$A:$A,0)-1,SL,,)</f>
        <v>Description of Scope: (*)</v>
      </c>
      <c r="C10" s="122"/>
      <c r="D10" s="388" t="s">
        <v>15794</v>
      </c>
      <c r="E10" s="390"/>
      <c r="F10" s="390"/>
      <c r="G10" s="390"/>
      <c r="H10" s="390"/>
      <c r="I10" s="390"/>
      <c r="J10" s="389"/>
      <c r="K10" s="36"/>
      <c r="L10" s="115"/>
      <c r="Q10" s="3"/>
      <c r="R10" s="3"/>
      <c r="S10" s="3"/>
      <c r="T10" s="3"/>
      <c r="U10" s="3"/>
      <c r="V10" s="3"/>
      <c r="W10" s="3"/>
      <c r="X10" s="3"/>
      <c r="Y10" s="3"/>
      <c r="Z10" s="3"/>
      <c r="AA10" s="3"/>
      <c r="AB10" s="3"/>
      <c r="AC10" s="3"/>
      <c r="AD10" s="3"/>
      <c r="AE10" s="3"/>
      <c r="AF10" s="3"/>
      <c r="AG10" s="3"/>
      <c r="AH10" s="3"/>
    </row>
    <row r="11" spans="1:34" ht="16.2">
      <c r="A11" s="38"/>
      <c r="B11" s="356"/>
      <c r="C11" s="122"/>
      <c r="D11" s="359" t="str">
        <f ca="1">IF(D9=Q9,OFFSET(L!$C$1,MATCH("Declaration"&amp;ADDRESS(ROW(),COLUMN(),4),L!$A:$A,0)-1,SL,,),"")</f>
        <v/>
      </c>
      <c r="E11" s="360"/>
      <c r="F11" s="360"/>
      <c r="G11" s="360"/>
      <c r="H11" s="360"/>
      <c r="I11" s="360"/>
      <c r="J11" s="36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2" t="s">
        <v>15795</v>
      </c>
      <c r="E12" s="343"/>
      <c r="F12" s="343"/>
      <c r="G12" s="343"/>
      <c r="H12" s="343"/>
      <c r="I12" s="343"/>
      <c r="J12" s="34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2"/>
      <c r="E13" s="343"/>
      <c r="F13" s="343"/>
      <c r="G13" s="343"/>
      <c r="H13" s="343"/>
      <c r="I13" s="343"/>
      <c r="J13" s="344"/>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18" t="s">
        <v>15796</v>
      </c>
      <c r="E14" s="385"/>
      <c r="F14" s="385"/>
      <c r="G14" s="385"/>
      <c r="H14" s="385"/>
      <c r="I14" s="385"/>
      <c r="J14" s="319"/>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68" t="s">
        <v>15797</v>
      </c>
      <c r="E15" s="387"/>
      <c r="F15" s="387"/>
      <c r="G15" s="387"/>
      <c r="H15" s="387"/>
      <c r="I15" s="387"/>
      <c r="J15" s="369"/>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8" t="s">
        <v>15798</v>
      </c>
      <c r="E16" s="387"/>
      <c r="F16" s="387"/>
      <c r="G16" s="387"/>
      <c r="H16" s="387"/>
      <c r="I16" s="387"/>
      <c r="J16" s="36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68" t="s">
        <v>15799</v>
      </c>
      <c r="E17" s="387"/>
      <c r="F17" s="387"/>
      <c r="G17" s="387"/>
      <c r="H17" s="387"/>
      <c r="I17" s="387"/>
      <c r="J17" s="369"/>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68" t="s">
        <v>15797</v>
      </c>
      <c r="E18" s="387"/>
      <c r="F18" s="387"/>
      <c r="G18" s="387"/>
      <c r="H18" s="387"/>
      <c r="I18" s="387"/>
      <c r="J18" s="369"/>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68" t="s">
        <v>15800</v>
      </c>
      <c r="E19" s="387"/>
      <c r="F19" s="387"/>
      <c r="G19" s="387"/>
      <c r="H19" s="387"/>
      <c r="I19" s="387"/>
      <c r="J19" s="369"/>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46" t="s">
        <v>15801</v>
      </c>
      <c r="E20" s="347"/>
      <c r="F20" s="347"/>
      <c r="G20" s="347"/>
      <c r="H20" s="347"/>
      <c r="I20" s="347"/>
      <c r="J20" s="348"/>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6" t="s">
        <v>15802</v>
      </c>
      <c r="E21" s="392"/>
      <c r="F21" s="392"/>
      <c r="G21" s="392"/>
      <c r="H21" s="392"/>
      <c r="I21" s="392"/>
      <c r="J21" s="391"/>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0">
        <v>45055</v>
      </c>
      <c r="E22" s="321"/>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4"/>
      <c r="E23" s="36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2" t="str">
        <f ca="1">OFFSET(L!$C$1,MATCH("Declaration"&amp;ADDRESS(ROW(),COLUMN(),4),L!$A:$A,0)-1,SL,,)</f>
        <v>Answer the following questions 1 - 8 based on the declaration scope indicated above</v>
      </c>
      <c r="C24" s="322"/>
      <c r="D24" s="322"/>
      <c r="E24" s="322"/>
      <c r="F24" s="322"/>
      <c r="G24" s="322"/>
      <c r="H24" s="322"/>
      <c r="I24" s="322"/>
      <c r="J24" s="32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9" t="str">
        <f ca="1">OFFSET(L!$C$1,MATCH("Declaration"&amp;ADDRESS(ROW(),COLUMN(),4),L!$A:$A,0)-1,SL,,)</f>
        <v>Answer</v>
      </c>
      <c r="E25" s="329"/>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18" t="s">
        <v>489</v>
      </c>
      <c r="E26" s="319"/>
      <c r="F26" s="12"/>
      <c r="G26" s="326"/>
      <c r="H26" s="327"/>
      <c r="I26" s="327"/>
      <c r="J26" s="328"/>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18" t="s">
        <v>489</v>
      </c>
      <c r="E27" s="319"/>
      <c r="F27" s="12"/>
      <c r="G27" s="326"/>
      <c r="H27" s="327"/>
      <c r="I27" s="327"/>
      <c r="J27" s="328"/>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18" t="s">
        <v>489</v>
      </c>
      <c r="E28" s="319"/>
      <c r="F28" s="12"/>
      <c r="G28" s="326"/>
      <c r="H28" s="327"/>
      <c r="I28" s="327"/>
      <c r="J28" s="328"/>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18" t="s">
        <v>489</v>
      </c>
      <c r="E29" s="319"/>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3" t="str">
        <f ca="1">D25</f>
        <v>Answer</v>
      </c>
      <c r="E31" s="323"/>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24"/>
      <c r="E32" s="325"/>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18"/>
      <c r="E33" s="319"/>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18"/>
      <c r="E34" s="319"/>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18"/>
      <c r="E35" s="319"/>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3" t="str">
        <f ca="1">D25</f>
        <v>Answer</v>
      </c>
      <c r="E37" s="323"/>
      <c r="F37" s="18"/>
      <c r="G37" s="44" t="str">
        <f ca="1">G25</f>
        <v>Comments</v>
      </c>
      <c r="H37" s="363"/>
      <c r="I37" s="363"/>
      <c r="J37" s="363"/>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18"/>
      <c r="E38" s="319"/>
      <c r="F38" s="47"/>
      <c r="G38" s="326"/>
      <c r="H38" s="327"/>
      <c r="I38" s="327"/>
      <c r="J38" s="328"/>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18"/>
      <c r="E39" s="319"/>
      <c r="F39" s="47"/>
      <c r="G39" s="326"/>
      <c r="H39" s="327"/>
      <c r="I39" s="327"/>
      <c r="J39" s="328"/>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18"/>
      <c r="E40" s="319"/>
      <c r="F40" s="47"/>
      <c r="G40" s="326"/>
      <c r="H40" s="327"/>
      <c r="I40" s="327"/>
      <c r="J40" s="328"/>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18"/>
      <c r="E41" s="319"/>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3" t="str">
        <f ca="1">D25</f>
        <v>Answer</v>
      </c>
      <c r="E43" s="323"/>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8"/>
      <c r="E44" s="319"/>
      <c r="F44" s="47"/>
      <c r="G44" s="326"/>
      <c r="H44" s="327"/>
      <c r="I44" s="327"/>
      <c r="J44" s="32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18"/>
      <c r="E45" s="319"/>
      <c r="F45" s="47"/>
      <c r="G45" s="326"/>
      <c r="H45" s="327"/>
      <c r="I45" s="327"/>
      <c r="J45" s="328"/>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8"/>
      <c r="E46" s="319"/>
      <c r="F46" s="47"/>
      <c r="G46" s="326"/>
      <c r="H46" s="327"/>
      <c r="I46" s="327"/>
      <c r="J46" s="32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8"/>
      <c r="E47" s="319"/>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3" t="str">
        <f ca="1">D25</f>
        <v>Answer</v>
      </c>
      <c r="E49" s="323"/>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18"/>
      <c r="E50" s="319"/>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18"/>
      <c r="E51" s="319"/>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18"/>
      <c r="E52" s="319"/>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18"/>
      <c r="E53" s="319"/>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3" t="str">
        <f ca="1">D25</f>
        <v>Answer</v>
      </c>
      <c r="E55" s="323"/>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57"/>
      <c r="E56" s="358"/>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57"/>
      <c r="E57" s="358"/>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57"/>
      <c r="E58" s="358"/>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57"/>
      <c r="E59" s="358"/>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3" t="str">
        <f ca="1">D25</f>
        <v>Answer</v>
      </c>
      <c r="E61" s="323"/>
      <c r="F61" s="18"/>
      <c r="G61" s="44" t="str">
        <f ca="1">G25</f>
        <v>Comments</v>
      </c>
      <c r="H61" s="362"/>
      <c r="I61" s="362"/>
      <c r="J61" s="36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24"/>
      <c r="E62" s="325"/>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18"/>
      <c r="E63" s="319"/>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18"/>
      <c r="E64" s="319"/>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18"/>
      <c r="E65" s="319"/>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3" t="str">
        <f ca="1">D25</f>
        <v>Answer</v>
      </c>
      <c r="E67" s="323"/>
      <c r="F67" s="18"/>
      <c r="G67" s="44" t="str">
        <f ca="1">G25</f>
        <v>Comments</v>
      </c>
      <c r="H67" s="362" t="str">
        <f>IF(Q75="(*)","Click here to enter smelter names","")</f>
        <v/>
      </c>
      <c r="I67" s="362"/>
      <c r="J67" s="36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18"/>
      <c r="E68" s="319"/>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18"/>
      <c r="E69" s="319"/>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18"/>
      <c r="E70" s="319"/>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18"/>
      <c r="E71" s="319"/>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2" t="str">
        <f ca="1">OFFSET(L!$C$1,MATCH("Declaration"&amp;ADDRESS(ROW(),COLUMN(),4),L!$A:$A,0)-1,SL,,)</f>
        <v>Answer the Following Questions at a Company Level</v>
      </c>
      <c r="C73" s="372"/>
      <c r="D73" s="372"/>
      <c r="E73" s="372"/>
      <c r="F73" s="372"/>
      <c r="G73" s="372"/>
      <c r="H73" s="372"/>
      <c r="I73" s="372"/>
      <c r="J73" s="372"/>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29" t="str">
        <f ca="1">D25</f>
        <v>Answer</v>
      </c>
      <c r="E74" s="329"/>
      <c r="F74" s="53"/>
      <c r="G74" s="329" t="str">
        <f ca="1">G25</f>
        <v>Comments</v>
      </c>
      <c r="H74" s="329" t="e">
        <f>HLOOKUP(SL,LT,$O74,0)</f>
        <v>#NAME?</v>
      </c>
      <c r="I74" s="32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18"/>
      <c r="E75" s="319"/>
      <c r="F75" s="57"/>
      <c r="G75" s="326"/>
      <c r="H75" s="327"/>
      <c r="I75" s="327"/>
      <c r="J75" s="328"/>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0"/>
      <c r="H76" s="370"/>
      <c r="I76" s="370"/>
      <c r="J76" s="37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18"/>
      <c r="E77" s="319"/>
      <c r="F77" s="57"/>
      <c r="G77" s="330"/>
      <c r="H77" s="331"/>
      <c r="I77" s="331"/>
      <c r="J77" s="332"/>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8"/>
      <c r="E79" s="319"/>
      <c r="F79" s="57"/>
      <c r="G79" s="326"/>
      <c r="H79" s="327"/>
      <c r="I79" s="327"/>
      <c r="J79" s="328"/>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8"/>
      <c r="E81" s="319"/>
      <c r="F81" s="57"/>
      <c r="G81" s="326"/>
      <c r="H81" s="327"/>
      <c r="I81" s="327"/>
      <c r="J81" s="328"/>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8"/>
      <c r="E83" s="319"/>
      <c r="F83" s="57"/>
      <c r="G83" s="326"/>
      <c r="H83" s="327"/>
      <c r="I83" s="327"/>
      <c r="J83" s="328"/>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68"/>
      <c r="E85" s="369"/>
      <c r="F85" s="57"/>
      <c r="G85" s="326"/>
      <c r="H85" s="327"/>
      <c r="I85" s="327"/>
      <c r="J85" s="328"/>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0"/>
      <c r="H86" s="370"/>
      <c r="I86" s="370"/>
      <c r="J86" s="37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18"/>
      <c r="E87" s="319"/>
      <c r="F87" s="57"/>
      <c r="G87" s="326"/>
      <c r="H87" s="327"/>
      <c r="I87" s="327"/>
      <c r="J87" s="328"/>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1"/>
      <c r="H88" s="371"/>
      <c r="I88" s="371"/>
      <c r="J88" s="37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18"/>
      <c r="E89" s="319"/>
      <c r="F89" s="57"/>
      <c r="G89" s="326"/>
      <c r="H89" s="327"/>
      <c r="I89" s="327"/>
      <c r="J89" s="328"/>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67" t="str">
        <f>IF(OR($D$8="",$I$3=""),"","Click here to check required fields completion")</f>
        <v/>
      </c>
      <c r="C90" s="367"/>
      <c r="D90" s="367"/>
      <c r="E90" s="367"/>
      <c r="F90" s="367"/>
      <c r="G90" s="367"/>
      <c r="H90" s="367"/>
      <c r="I90" s="367"/>
      <c r="J90" s="367"/>
      <c r="K90" s="36"/>
      <c r="L90" s="100"/>
      <c r="P90" s="3"/>
      <c r="Q90" s="3"/>
      <c r="R90" s="3"/>
      <c r="S90" s="3"/>
      <c r="T90" s="3"/>
      <c r="U90" s="3"/>
      <c r="V90" s="3"/>
      <c r="W90" s="3"/>
      <c r="X90" s="3"/>
      <c r="Y90" s="3"/>
      <c r="Z90" s="3"/>
      <c r="AA90" s="3"/>
      <c r="AB90" s="3"/>
      <c r="AC90" s="3"/>
      <c r="AD90" s="3"/>
      <c r="AE90" s="3"/>
      <c r="AF90" s="3"/>
      <c r="AG90" s="3"/>
      <c r="AH90" s="3"/>
    </row>
    <row r="91" spans="1:34" ht="16.8" thickBot="1">
      <c r="A91" s="365" t="str">
        <f ca="1">OFFSET(L!$C$1,MATCH("General"&amp;"Cpy",L!$A:$A,0)-1,SL,,)</f>
        <v>© 2023 Responsible Minerals Initiative. All rights reserved.</v>
      </c>
      <c r="B91" s="366"/>
      <c r="C91" s="366"/>
      <c r="D91" s="366"/>
      <c r="E91" s="366"/>
      <c r="F91" s="366"/>
      <c r="G91" s="366"/>
      <c r="H91" s="366"/>
      <c r="I91" s="366"/>
      <c r="J91" s="36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 hidden="1">
      <c r="B98" s="56" t="s">
        <v>490</v>
      </c>
      <c r="D98" s="286" t="str">
        <f>IF(AND(OR($D$26="Yes",$D$26=""),OR($D$32="Yes",$D$32="")),"Unknown","")</f>
        <v/>
      </c>
      <c r="E98" s="286" t="str">
        <f>IF(AND(OR($D$26="Yes",$D$26=""),OR($D$32="Yes",$D$32="")),"Greater than 75%","")</f>
        <v/>
      </c>
      <c r="G98" s="286" t="str">
        <f>IF(OR($D$27="Yes",$D$27=""),"Yes","")</f>
        <v/>
      </c>
    </row>
    <row r="99" spans="2:7" ht="15" hidden="1">
      <c r="B99" s="188">
        <v>1</v>
      </c>
      <c r="D99" s="286" t="str">
        <f>IF(AND(OR($D$27="Yes",$D$27=""),OR($D$33="Yes",$D$33="")),"Yes","")</f>
        <v/>
      </c>
      <c r="E99" s="286" t="str">
        <f>IF(AND(OR($D$26="Yes",$D$26=""),OR($D$32="Yes",$D$32="")),"Greater than 50%","")</f>
        <v/>
      </c>
      <c r="G99" s="286" t="str">
        <f>IF(OR($D$27="Yes",$D$27=""),"No","")</f>
        <v/>
      </c>
    </row>
    <row r="100" spans="2:7" ht="15" hidden="1">
      <c r="B100" s="239" t="s">
        <v>2480</v>
      </c>
      <c r="D100" s="286" t="str">
        <f>IF(AND(OR($D$27="Yes",$D$27=""),OR($D$33="Yes",$D$33="")),"No","")</f>
        <v/>
      </c>
      <c r="E100" s="286" t="str">
        <f>IF(AND(OR($D$26="Yes",$D$26=""),OR($D$32="Yes",$D$32="")),"50% or less","")</f>
        <v/>
      </c>
      <c r="G100" s="286" t="str">
        <f>IF(OR($D$28="Yes",$D$28=""),"Yes","")</f>
        <v/>
      </c>
    </row>
    <row r="101" spans="2:7" ht="15" hidden="1">
      <c r="B101" s="239" t="s">
        <v>2481</v>
      </c>
      <c r="D101" s="286" t="str">
        <f>IF(AND(OR($D$27="Yes",$D$27=""),OR($D$33="Yes",$D$33="")),"Unknown","")</f>
        <v/>
      </c>
      <c r="E101" s="286" t="str">
        <f>IF(AND(OR($D$26="Yes",$D$26=""),OR($D$32="Yes",$D$32="")),"None","")</f>
        <v/>
      </c>
      <c r="G101" s="286" t="str">
        <f>IF(OR($D$28="Yes",$D$28=""),"No","")</f>
        <v/>
      </c>
    </row>
    <row r="102" spans="2:7" ht="15" hidden="1">
      <c r="B102" s="239" t="s">
        <v>2482</v>
      </c>
      <c r="D102" s="286" t="str">
        <f>IF(AND(OR($D$28="Yes",$D$28=""),OR($D$34="Yes",$D$34="")),"Yes","")</f>
        <v/>
      </c>
      <c r="E102" s="286" t="str">
        <f>IF(AND(OR($D$26="Yes",$D$26=""),OR($D$32="Yes",$D$32="")),"100%","")</f>
        <v/>
      </c>
      <c r="G102" s="286" t="str">
        <f>IF(OR($D$29="Yes",$D$29=""),"Yes","")</f>
        <v/>
      </c>
    </row>
    <row r="103" spans="2:7" ht="15" hidden="1">
      <c r="B103" s="239" t="s">
        <v>2483</v>
      </c>
      <c r="D103" s="286" t="str">
        <f>IF(AND(OR($D$28="Yes",$D$28=""),OR($D$34="Yes",$D$34="")),"No","")</f>
        <v/>
      </c>
      <c r="E103" s="286" t="str">
        <f>IF(AND(OR($D$27="Yes",$D$27=""),OR($D$33="Yes",$D$33="")),"Greater than 90%","")</f>
        <v/>
      </c>
      <c r="G103" s="286" t="str">
        <f>IF(OR($D$29="Yes",$D$29=""),"No","")</f>
        <v/>
      </c>
    </row>
    <row r="104" spans="2:7" ht="15" hidden="1">
      <c r="B104" s="239" t="s">
        <v>491</v>
      </c>
      <c r="D104" s="286" t="str">
        <f>IF(AND(OR($D$28="Yes",$D$28=""),OR($D$34="Yes",$D$34="")),"Unknown","")</f>
        <v/>
      </c>
      <c r="E104" s="286" t="str">
        <f>IF(AND(OR($D$27="Yes",$D$27=""),OR($D$33="Yes",$D$33="")),"Greater than 75%","")</f>
        <v/>
      </c>
    </row>
    <row r="105" spans="2:7" ht="15" hidden="1">
      <c r="B105" s="239" t="s">
        <v>14982</v>
      </c>
      <c r="D105" s="286" t="str">
        <f>IF(AND(OR($D$29="Yes",$D$29=""),OR($D$35="Yes",$D$35="")),"Yes","")</f>
        <v/>
      </c>
      <c r="E105" s="286" t="str">
        <f>IF(AND(OR($D$27="Yes",$D$27=""),OR($D$33="Yes",$D$33="")),"Greater than 50%","")</f>
        <v/>
      </c>
    </row>
    <row r="106" spans="2:7" ht="15" hidden="1">
      <c r="B106" s="239" t="s">
        <v>12394</v>
      </c>
      <c r="D106" s="286" t="str">
        <f>IF(AND(OR($D$29="Yes",$D$29=""),OR($D$35="Yes",$D$35="")),"No","")</f>
        <v/>
      </c>
      <c r="E106" s="286" t="str">
        <f>IF(AND(OR($D$27="Yes",$D$27=""),OR($D$33="Yes",$D$33="")),"50% or less","")</f>
        <v/>
      </c>
    </row>
    <row r="107" spans="2:7" ht="15" hidden="1">
      <c r="B107" s="239" t="s">
        <v>489</v>
      </c>
      <c r="D107" s="286" t="str">
        <f>IF(AND(OR($D$29="Yes",$D$29=""),OR($D$35="Yes",$D$35="")),"Unknown","")</f>
        <v/>
      </c>
      <c r="E107" s="286" t="str">
        <f>IF(AND(OR($D$27="Yes",$D$27=""),OR($D$33="Yes",$D$33="")),"None","")</f>
        <v/>
      </c>
    </row>
    <row r="108" spans="2:7" ht="15" hidden="1">
      <c r="B108" s="239" t="s">
        <v>13974</v>
      </c>
      <c r="E108" s="286" t="str">
        <f>IF(AND(OR($D$28="Yes",$D$28=""),OR($D$34="Yes",$D$34="")),"100%","")</f>
        <v/>
      </c>
    </row>
    <row r="109" spans="2:7" ht="15" hidden="1">
      <c r="B109" s="239" t="s">
        <v>13976</v>
      </c>
      <c r="E109" s="286" t="str">
        <f>IF(AND(OR($D$28="Yes",$D$28=""),OR($D$34="Yes",$D$34="")),"Greater than 90%","")</f>
        <v/>
      </c>
    </row>
    <row r="110" spans="2:7" ht="15" hidden="1">
      <c r="B110" s="239" t="s">
        <v>13977</v>
      </c>
      <c r="E110" s="286" t="str">
        <f>IF(AND(OR($D$28="Yes",$D$28=""),OR($D$34="Yes",$D$34="")),"Greater than 75%","")</f>
        <v/>
      </c>
    </row>
    <row r="111" spans="2:7" ht="15" hidden="1">
      <c r="B111" s="239" t="s">
        <v>489</v>
      </c>
      <c r="E111" s="286" t="str">
        <f>IF(AND(OR($D$28="Yes",$D$28=""),OR($D$34="Yes",$D$34="")),"Greater than 50%","")</f>
        <v/>
      </c>
    </row>
    <row r="112" spans="2:7" ht="15" hidden="1" customHeight="1">
      <c r="E112" s="286" t="str">
        <f>IF(AND(OR($D$28="Yes",$D$28=""),OR($D$34="Yes",$D$34="")),"50% or less","")</f>
        <v/>
      </c>
    </row>
    <row r="113" spans="5:5" ht="15" hidden="1" customHeight="1">
      <c r="E113" s="286" t="str">
        <f>IF(AND(OR($D$28="Yes",$D$28=""),OR($D$34="Yes",$D$34="")),"None","")</f>
        <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8:J8"/>
    <mergeCell ref="D10:J10"/>
    <mergeCell ref="D21:J21"/>
    <mergeCell ref="D17:J17"/>
    <mergeCell ref="D14:J14"/>
    <mergeCell ref="D15:J15"/>
    <mergeCell ref="D16:J16"/>
    <mergeCell ref="D20:J20"/>
    <mergeCell ref="D19:J19"/>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B4:H4"/>
    <mergeCell ref="D13:J13"/>
    <mergeCell ref="F3:H3"/>
    <mergeCell ref="I4:J4"/>
    <mergeCell ref="D9:G9"/>
    <mergeCell ref="B7:J7"/>
    <mergeCell ref="B10:B11"/>
    <mergeCell ref="B6:J6"/>
    <mergeCell ref="D38:E38"/>
    <mergeCell ref="G39:J39"/>
    <mergeCell ref="G32:J32"/>
    <mergeCell ref="G29:J29"/>
    <mergeCell ref="D57:E57"/>
    <mergeCell ref="G27:J27"/>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83 D75:E75 D77:E77 D79:E79 D81:E81 D85:E85 D87:E87 D89:E89">
    <cfRule type="expression" dxfId="79" priority="84" stopIfTrue="1">
      <formula>IF(D75="",TRUE)</formula>
    </cfRule>
    <cfRule type="expression" dxfId="78" priority="83" stopIfTrue="1">
      <formula>AND(OR($D$26="No",AND($D$26="Yes",$D$32="No")),OR($D$27="No",AND($D$27="Yes",$D$33="No")),OR($D$28="No",AND($D$28="Yes",$D$34="No")),OR($D$29="No",AND($D$29="Yes",$D$35="No")))</formula>
    </cfRule>
  </conditionalFormatting>
  <conditionalFormatting sqref="D22:E22">
    <cfRule type="expression" dxfId="77" priority="157" stopIfTrue="1">
      <formula>IF($D$22="",TRUE)</formula>
    </cfRule>
  </conditionalFormatting>
  <conditionalFormatting sqref="D26:E26">
    <cfRule type="expression" dxfId="76" priority="135" stopIfTrue="1">
      <formula>IF($D$26="",TRUE)</formula>
    </cfRule>
  </conditionalFormatting>
  <conditionalFormatting sqref="D27:E27">
    <cfRule type="expression" dxfId="75" priority="142" stopIfTrue="1">
      <formula>IF($D$27="",TRUE)</formula>
    </cfRule>
  </conditionalFormatting>
  <conditionalFormatting sqref="D28:E28">
    <cfRule type="expression" dxfId="74" priority="143" stopIfTrue="1">
      <formula>IF($D$28="",TRUE)</formula>
    </cfRule>
  </conditionalFormatting>
  <conditionalFormatting sqref="D29:E29">
    <cfRule type="expression" dxfId="73" priority="144" stopIfTrue="1">
      <formula>IF($D$29="",TRUE)</formula>
    </cfRule>
  </conditionalFormatting>
  <conditionalFormatting sqref="D32:E32">
    <cfRule type="expression" dxfId="72" priority="140" stopIfTrue="1">
      <formula>$P$26=""</formula>
    </cfRule>
    <cfRule type="expression" dxfId="71" priority="53" stopIfTrue="1">
      <formula>IF(AND(OR($D$26="Yes",$D$26=""),$D$32=""),1,0)</formula>
    </cfRule>
  </conditionalFormatting>
  <conditionalFormatting sqref="D33:E33">
    <cfRule type="expression" dxfId="70" priority="41" stopIfTrue="1">
      <formula>$P$27=""</formula>
    </cfRule>
    <cfRule type="expression" dxfId="69" priority="40" stopIfTrue="1">
      <formula>IF(AND(OR($D$27="Yes",$D$27=""),$D$33=""),1,0)</formula>
    </cfRule>
  </conditionalFormatting>
  <conditionalFormatting sqref="D34:E34">
    <cfRule type="expression" dxfId="68" priority="161" stopIfTrue="1">
      <formula>IF(AND(OR($D$28="Yes",$D$28=""),$D$34=""),1,0)</formula>
    </cfRule>
  </conditionalFormatting>
  <conditionalFormatting sqref="D35:E35">
    <cfRule type="expression" dxfId="67" priority="37" stopIfTrue="1">
      <formula>IF(AND(OR($D$29="Yes",$D$29=""),$D$35=""),1,0)</formula>
    </cfRule>
  </conditionalFormatting>
  <conditionalFormatting sqref="D38:E38 D44:E44 D50:E50 D56:E56 D62:E62 D68:E68">
    <cfRule type="expression" dxfId="66" priority="16" stopIfTrue="1">
      <formula>$P$26=""</formula>
    </cfRule>
    <cfRule type="expression" dxfId="65" priority="17" stopIfTrue="1">
      <formula>$P$32=""</formula>
    </cfRule>
  </conditionalFormatting>
  <conditionalFormatting sqref="D38:E38">
    <cfRule type="expression" dxfId="64" priority="52" stopIfTrue="1">
      <formula>IF(AND(OR($D$26="Yes",$D$26=""),OR($D$32="Yes",$D$32=""),D38=""),1,0)</formula>
    </cfRule>
  </conditionalFormatting>
  <conditionalFormatting sqref="D39:E39 D45:E45 D51:E51 D57:E57 D63:E63 D69:E69">
    <cfRule type="expression" dxfId="63" priority="11" stopIfTrue="1">
      <formula>$P$39=""</formula>
    </cfRule>
    <cfRule type="expression" dxfId="62" priority="10" stopIfTrue="1">
      <formula>$P$33=""</formula>
    </cfRule>
  </conditionalFormatting>
  <conditionalFormatting sqref="D39:E39">
    <cfRule type="expression" dxfId="61" priority="48" stopIfTrue="1">
      <formula>IF(AND(OR($D$27="Yes",$D$27=""),OR($D$33="Yes",$D$33=""),D39=""),1,0)</formula>
    </cfRule>
  </conditionalFormatting>
  <conditionalFormatting sqref="D40:E40 D46:E46 D52:E52 D58:E58 D64:E64 D70:E70">
    <cfRule type="expression" dxfId="60" priority="6" stopIfTrue="1">
      <formula>$P$34=""</formula>
    </cfRule>
    <cfRule type="expression" dxfId="59" priority="5" stopIfTrue="1">
      <formula>$P$28=""</formula>
    </cfRule>
  </conditionalFormatting>
  <conditionalFormatting sqref="D40:E40">
    <cfRule type="expression" dxfId="58" priority="47" stopIfTrue="1">
      <formula>IF(AND(OR($D$28="Yes",$D$28=""),OR($D$34="Yes",$D$34=""),D40=""),1,0)</formula>
    </cfRule>
  </conditionalFormatting>
  <conditionalFormatting sqref="D41:E41 D47:E47 D53:E53 D59:E59 D65:E65 D71:E71">
    <cfRule type="expression" dxfId="57" priority="2" stopIfTrue="1">
      <formula>$P$35=""</formula>
    </cfRule>
    <cfRule type="expression" dxfId="56" priority="1" stopIfTrue="1">
      <formula>$P$29=""</formula>
    </cfRule>
  </conditionalFormatting>
  <conditionalFormatting sqref="D41:E41">
    <cfRule type="expression" dxfId="55" priority="163" stopIfTrue="1">
      <formula>IF(AND(OR($D$29="Yes",$D$29=""),OR($D$35="Yes",$D$35=""),D41=""),1,0)</formula>
    </cfRule>
  </conditionalFormatting>
  <conditionalFormatting sqref="D44:E44">
    <cfRule type="expression" dxfId="54" priority="51" stopIfTrue="1">
      <formula>IF(AND(OR($D$26="Yes",$D$26=""),OR($D$32="Yes",$D$32=""),D44=""),1,0)</formula>
    </cfRule>
  </conditionalFormatting>
  <conditionalFormatting sqref="D45:E45">
    <cfRule type="expression" dxfId="53" priority="13" stopIfTrue="1">
      <formula>IF(AND(OR($D$27="Yes",$D$27=""),OR($D$33="Yes",$D$33=""),D45=""),1,0)</formula>
    </cfRule>
  </conditionalFormatting>
  <conditionalFormatting sqref="D46:E46">
    <cfRule type="expression" dxfId="52" priority="38" stopIfTrue="1">
      <formula>IF(AND(OR($D$28="Yes",$D$28=""),OR($D$34="Yes",$D$34=""),D46=""),1,0)</formula>
    </cfRule>
  </conditionalFormatting>
  <conditionalFormatting sqref="D47:E47">
    <cfRule type="expression" dxfId="51" priority="46" stopIfTrue="1">
      <formula>IF(AND(OR($D$29="Yes",$D$29=""),OR($D$35="Yes",$D$35=""),D47=""),1,0)</formula>
    </cfRule>
  </conditionalFormatting>
  <conditionalFormatting sqref="D50:E50">
    <cfRule type="expression" dxfId="50" priority="19" stopIfTrue="1">
      <formula>IF(AND(OR($D$26="Yes",$D$26=""),OR($D$32="Yes",$D$32=""),D50=""),1,0)</formula>
    </cfRule>
  </conditionalFormatting>
  <conditionalFormatting sqref="D51:E51">
    <cfRule type="expression" dxfId="49" priority="158" stopIfTrue="1">
      <formula>IF(AND(OR($D$27="Yes",$D$27=""),OR($D$33="Yes",$D$33=""),D51=""),1,0)</formula>
    </cfRule>
  </conditionalFormatting>
  <conditionalFormatting sqref="D52:E52">
    <cfRule type="expression" dxfId="48" priority="9" stopIfTrue="1">
      <formula>IF(AND(OR($D$28="Yes",$D$28=""),OR($D$34="Yes",$D$34=""),D52=""),1,0)</formula>
    </cfRule>
  </conditionalFormatting>
  <conditionalFormatting sqref="D53:E53">
    <cfRule type="expression" dxfId="47" priority="32" stopIfTrue="1">
      <formula>IF(AND(OR($D$29="Yes",$D$29=""),OR($D$35="Yes",$D$35=""),D53=""),1,0)</formula>
    </cfRule>
  </conditionalFormatting>
  <conditionalFormatting sqref="D56:E56">
    <cfRule type="expression" dxfId="46" priority="27" stopIfTrue="1">
      <formula>IF(AND(OR($D$26="Yes",$D$26=""),OR($D$32="Yes",$D$32=""),D56=""),1,0)</formula>
    </cfRule>
  </conditionalFormatting>
  <conditionalFormatting sqref="D57:E57">
    <cfRule type="expression" dxfId="45" priority="15" stopIfTrue="1">
      <formula>IF(AND(OR($D$27="Yes",$D$27=""),OR($D$33="Yes",$D$33=""),D57=""),1,0)</formula>
    </cfRule>
  </conditionalFormatting>
  <conditionalFormatting sqref="D58:E58">
    <cfRule type="expression" dxfId="44" priority="8" stopIfTrue="1">
      <formula>IF(AND(OR($D$28="Yes",$D$28=""),OR($D$34="Yes",$D$34=""),D58=""),1,0)</formula>
    </cfRule>
  </conditionalFormatting>
  <conditionalFormatting sqref="D59:E59">
    <cfRule type="expression" dxfId="43" priority="4" stopIfTrue="1">
      <formula>IF(AND(OR($D$29="Yes",$D$29=""),OR($D$35="Yes",$D$35=""),D59=""),1,0)</formula>
    </cfRule>
  </conditionalFormatting>
  <conditionalFormatting sqref="D62:E62">
    <cfRule type="expression" dxfId="42" priority="26" stopIfTrue="1">
      <formula>IF(AND(OR($D$26="Yes",$D$26=""),OR($D$32="Yes",$D$32=""),D62=""),1,0)</formula>
    </cfRule>
  </conditionalFormatting>
  <conditionalFormatting sqref="D63:E63">
    <cfRule type="expression" dxfId="41" priority="12" stopIfTrue="1">
      <formula>IF(AND(OR($D$27="Yes",$D$27=""),OR($D$33="Yes",$D$33=""),D63=""),1,0)</formula>
    </cfRule>
  </conditionalFormatting>
  <conditionalFormatting sqref="D64:E64">
    <cfRule type="expression" dxfId="40" priority="7" stopIfTrue="1">
      <formula>IF(AND(OR($D$28="Yes",$D$28=""),OR($D$34="Yes",$D$34=""),D64=""),1,0)</formula>
    </cfRule>
  </conditionalFormatting>
  <conditionalFormatting sqref="D65:E65">
    <cfRule type="expression" dxfId="39" priority="3" stopIfTrue="1">
      <formula>IF(AND(OR($D$29="Yes",$D$29=""),OR($D$35="Yes",$D$35=""),D65=""),1,0)</formula>
    </cfRule>
  </conditionalFormatting>
  <conditionalFormatting sqref="D68:E68">
    <cfRule type="expression" dxfId="38" priority="18" stopIfTrue="1">
      <formula>IF(AND(OR($D$26="Yes",$D$26=""),OR($D$32="Yes",$D$32=""),D68=""),1,0)</formula>
    </cfRule>
  </conditionalFormatting>
  <conditionalFormatting sqref="D69:E69">
    <cfRule type="expression" dxfId="37" priority="14" stopIfTrue="1">
      <formula>IF(AND(OR($D$27="Yes",$D$27=""),OR($D$33="Yes",$D$33=""),D69=""),1,0)</formula>
    </cfRule>
  </conditionalFormatting>
  <conditionalFormatting sqref="D70:E70">
    <cfRule type="expression" dxfId="36" priority="160" stopIfTrue="1">
      <formula>IF(AND(OR($D$28="Yes",$D$28=""),OR($D$34="Yes",$D$34=""),D70=""),1,0)</formula>
    </cfRule>
  </conditionalFormatting>
  <conditionalFormatting sqref="D71:E71">
    <cfRule type="expression" dxfId="35" priority="162" stopIfTrue="1">
      <formula>IF(AND(OR($D$29="Yes",$D$29=""),OR($D$35="Yes",$D$35=""),D71=""),1,0)</formula>
    </cfRule>
  </conditionalFormatting>
  <conditionalFormatting sqref="D9:G9">
    <cfRule type="expression" dxfId="34" priority="150" stopIfTrue="1">
      <formula>IF($D$9="",TRUE)</formula>
    </cfRule>
  </conditionalFormatting>
  <conditionalFormatting sqref="D8:J8">
    <cfRule type="expression" dxfId="33" priority="149" stopIfTrue="1">
      <formula>IF($D$8="",TRUE)</formula>
    </cfRule>
  </conditionalFormatting>
  <conditionalFormatting sqref="D10:J10">
    <cfRule type="expression" dxfId="32" priority="54" stopIfTrue="1">
      <formula>IF($D$9=$Q$9,TRUE)</formula>
    </cfRule>
    <cfRule type="expression" dxfId="31" priority="164" stopIfTrue="1">
      <formula>IF(AND($D$10="",$D$9=$R$9),TRUE)</formula>
    </cfRule>
  </conditionalFormatting>
  <conditionalFormatting sqref="D15:J15">
    <cfRule type="expression" dxfId="30" priority="151" stopIfTrue="1">
      <formula>IF($D$15="",TRUE)</formula>
    </cfRule>
  </conditionalFormatting>
  <conditionalFormatting sqref="D16:J16">
    <cfRule type="expression" dxfId="29" priority="152" stopIfTrue="1">
      <formula>IF($D$16="",TRUE)</formula>
    </cfRule>
  </conditionalFormatting>
  <conditionalFormatting sqref="D17:J17">
    <cfRule type="expression" dxfId="28" priority="20" stopIfTrue="1">
      <formula>IF($D$17="",TRUE)</formula>
    </cfRule>
  </conditionalFormatting>
  <conditionalFormatting sqref="D18:J18">
    <cfRule type="expression" dxfId="27" priority="154" stopIfTrue="1">
      <formula>IF($D$18="",TRUE)</formula>
    </cfRule>
  </conditionalFormatting>
  <conditionalFormatting sqref="D20:J20">
    <cfRule type="expression" dxfId="26" priority="33" stopIfTrue="1">
      <formula>IF($D$20="",TRUE)</formula>
    </cfRule>
  </conditionalFormatting>
  <conditionalFormatting sqref="G77:J77">
    <cfRule type="expression" dxfId="25" priority="55" stopIfTrue="1">
      <formula>IF(AND($D$77="Yes",$G$77=""),TRUE)</formula>
    </cfRule>
  </conditionalFormatting>
  <conditionalFormatting sqref="G85:J85">
    <cfRule type="expression" dxfId="24" priority="45"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1640625" defaultRowHeight="12.6"/>
  <cols>
    <col min="1" max="1" width="13.6328125" style="228" customWidth="1"/>
    <col min="2" max="2" width="13.36328125" style="232" customWidth="1"/>
    <col min="3" max="3" width="40.6328125" style="232" customWidth="1"/>
    <col min="4" max="4" width="30.6328125" style="232" customWidth="1"/>
    <col min="5" max="5" width="20.81640625" style="232" customWidth="1"/>
    <col min="6" max="7" width="13.81640625" style="232" customWidth="1"/>
    <col min="8" max="8" width="25.1796875" style="232" customWidth="1"/>
    <col min="9" max="9" width="24.1796875" style="232" customWidth="1"/>
    <col min="10" max="10" width="18.36328125" style="232" customWidth="1"/>
    <col min="11" max="11" width="27.36328125" style="232" customWidth="1"/>
    <col min="12" max="12" width="20.63281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232" hidden="1" customWidth="1"/>
    <col min="22" max="22" width="6.1796875" style="232" hidden="1" customWidth="1"/>
    <col min="23" max="23" width="8.6328125" style="232" hidden="1" customWidth="1"/>
    <col min="24" max="24" width="8.81640625" style="232" hidden="1" customWidth="1"/>
    <col min="25" max="27" width="4.36328125" style="232" hidden="1" customWidth="1"/>
    <col min="28" max="28" width="7.81640625" style="232" hidden="1" customWidth="1"/>
    <col min="29" max="33" width="4.36328125" style="232" hidden="1" customWidth="1"/>
    <col min="34" max="34" width="14.6328125" style="232" hidden="1" customWidth="1"/>
    <col min="35" max="39" width="8.81640625" style="232" customWidth="1"/>
    <col min="40" max="16384" width="8.816406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8.2">
      <c r="A2" s="170"/>
      <c r="B2" s="187" t="str">
        <f ca="1">OFFSET(L!$C$1,MATCH("Smelter List"&amp;ADDRESS(ROW(),COLUMN(),4),L!$A:$A,0)-1,SL,,)</f>
        <v>TO BEGIN:</v>
      </c>
      <c r="C2" s="172"/>
      <c r="D2" s="172"/>
      <c r="E2" s="172"/>
      <c r="F2" s="193"/>
      <c r="G2" s="193"/>
      <c r="H2" s="193"/>
      <c r="I2" s="194"/>
      <c r="J2" s="373" t="str">
        <f ca="1">OFFSET(L!$C$1,MATCH("Smelter List"&amp;ADDRESS(ROW(),COLUMN(),4),L!$A:$A,0)-1,SL,,)</f>
        <v>Link to "RMAP Conformant Smelter List"</v>
      </c>
      <c r="K2" s="374"/>
      <c r="L2" s="374"/>
      <c r="M2" s="374"/>
      <c r="N2" s="374"/>
      <c r="O2" s="374"/>
      <c r="P2" s="195"/>
      <c r="Q2" s="196"/>
      <c r="R2" s="197"/>
      <c r="S2" s="197"/>
      <c r="T2" s="197"/>
      <c r="AH2" s="145" t="s">
        <v>488</v>
      </c>
    </row>
    <row r="3" spans="1:34" s="222" customFormat="1" ht="173.4" customHeight="1">
      <c r="A3" s="171"/>
      <c r="B3" s="37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5"/>
      <c r="D3" s="375"/>
      <c r="E3" s="375"/>
      <c r="F3" s="223"/>
      <c r="G3" s="376" t="str">
        <f ca="1">OFFSET(L!$C$1,MATCH("General"&amp;"Cpy",L!$A:$A,0)-1,SL,,)</f>
        <v>© 2023 Responsible Minerals Initiative. All rights reserved.</v>
      </c>
      <c r="H3" s="376"/>
      <c r="I3" s="377"/>
      <c r="J3" s="126"/>
      <c r="K3" s="127"/>
      <c r="M3" s="198"/>
      <c r="N3" s="198"/>
      <c r="O3" s="99"/>
      <c r="P3" s="99"/>
      <c r="Q3" s="199" t="s">
        <v>15592</v>
      </c>
      <c r="R3" s="217"/>
      <c r="S3" s="217"/>
      <c r="T3" s="217"/>
      <c r="W3" s="224" t="s">
        <v>1127</v>
      </c>
      <c r="X3" s="224" t="s">
        <v>1126</v>
      </c>
      <c r="Y3" s="224" t="s">
        <v>1128</v>
      </c>
      <c r="Z3" s="224" t="s">
        <v>1125</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95"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IF(B5="","",IF(ISERROR(MATCH($J5,SorP!$B$1:$B$6279,0)),"",INDIRECT("'SorP'!$A$"&amp;MATCH($J5,SorP!$B$1:$B$6279,0))))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95"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IF(B6="","",IF(ISERROR(MATCH($J6,SorP!$B$1:$B$6279,0)),"",INDIRECT("'SorP'!$A$"&amp;MATCH($J6,SorP!$B$1:$B$6279,0))))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95"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IF(B7="","",IF(ISERROR(MATCH($J7,SorP!$B$1:$B$6279,0)),"",INDIRECT("'SorP'!$A$"&amp;MATCH($J7,SorP!$B$1:$B$6279,0))))</f>
        <v/>
      </c>
      <c r="U7" s="201"/>
      <c r="V7" s="227" t="e">
        <f>IF(C7="",NA(),IF(OR(C7="Smelter not listed",C7="Smelter not yet identified"),MATCH($B7&amp;$D7,'Smelter Look-up'!$J:$J,0),MATCH($B7&amp;$C7,'Smelter Look-up'!$J:$J,0)))</f>
        <v>#N/A</v>
      </c>
      <c r="X7" s="228">
        <f t="shared" ca="1" si="4"/>
        <v>0</v>
      </c>
      <c r="AB7" s="229" t="str">
        <f t="shared" si="5"/>
        <v/>
      </c>
    </row>
    <row r="8" spans="1:34" s="228" customFormat="1" ht="19.95"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IF(B8="","",IF(ISERROR(MATCH($J8,SorP!$B$1:$B$6279,0)),"",INDIRECT("'SorP'!$A$"&amp;MATCH($J8,SorP!$B$1:$B$6279,0))))</f>
        <v/>
      </c>
      <c r="U8" s="201"/>
      <c r="V8" s="227" t="e">
        <f>IF(C8="",NA(),IF(OR(C8="Smelter not listed",C8="Smelter not yet identified"),MATCH($B8&amp;$D8,'Smelter Look-up'!$J:$J,0),MATCH($B8&amp;$C8,'Smelter Look-up'!$J:$J,0)))</f>
        <v>#N/A</v>
      </c>
      <c r="X8" s="228">
        <f t="shared" ca="1" si="4"/>
        <v>0</v>
      </c>
      <c r="AB8" s="229" t="str">
        <f t="shared" si="5"/>
        <v/>
      </c>
    </row>
    <row r="9" spans="1:34" s="228" customFormat="1" ht="19.95"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IF(B9="","",IF(ISERROR(MATCH($J9,SorP!$B$1:$B$6279,0)),"",INDIRECT("'SorP'!$A$"&amp;MATCH($J9,SorP!$B$1:$B$6279,0))))</f>
        <v/>
      </c>
      <c r="U9" s="201"/>
      <c r="V9" s="227" t="e">
        <f>IF(C9="",NA(),IF(OR(C9="Smelter not listed",C9="Smelter not yet identified"),MATCH($B9&amp;$D9,'Smelter Look-up'!$J:$J,0),MATCH($B9&amp;$C9,'Smelter Look-up'!$J:$J,0)))</f>
        <v>#N/A</v>
      </c>
      <c r="X9" s="228">
        <f t="shared" ca="1" si="4"/>
        <v>0</v>
      </c>
      <c r="AB9" s="229" t="str">
        <f t="shared" si="5"/>
        <v/>
      </c>
    </row>
    <row r="10" spans="1:34" s="228" customFormat="1" ht="19.95"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IF(B10="","",IF(ISERROR(MATCH($J10,SorP!$B$1:$B$6279,0)),"",INDIRECT("'SorP'!$A$"&amp;MATCH($J10,SorP!$B$1:$B$6279,0))))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95"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IF(B11="","",IF(ISERROR(MATCH($J11,SorP!$B$1:$B$6279,0)),"",INDIRECT("'SorP'!$A$"&amp;MATCH($J11,SorP!$B$1:$B$6279,0))))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95"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IF(B12="","",IF(ISERROR(MATCH($J12,SorP!$B$1:$B$6279,0)),"",INDIRECT("'SorP'!$A$"&amp;MATCH($J12,SorP!$B$1:$B$6279,0))))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95"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IF(B13="","",IF(ISERROR(MATCH($J13,SorP!$B$1:$B$6279,0)),"",INDIRECT("'SorP'!$A$"&amp;MATCH($J13,SorP!$B$1:$B$6279,0))))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95"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IF(B14="","",IF(ISERROR(MATCH($J14,SorP!$B$1:$B$6279,0)),"",INDIRECT("'SorP'!$A$"&amp;MATCH($J14,SorP!$B$1:$B$6279,0))))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95"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95"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95"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95"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399999999999999">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399999999999999">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399999999999999">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399999999999999">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399999999999999">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399999999999999">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399999999999999">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399999999999999">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399999999999999">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399999999999999">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399999999999999">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399999999999999">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399999999999999">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399999999999999">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399999999999999">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399999999999999">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399999999999999">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399999999999999">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399999999999999">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399999999999999">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399999999999999">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399999999999999">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399999999999999">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399999999999999">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399999999999999">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399999999999999">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399999999999999">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399999999999999">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399999999999999">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399999999999999">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399999999999999">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399999999999999">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399999999999999">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399999999999999">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399999999999999">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399999999999999">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399999999999999">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399999999999999">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399999999999999">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399999999999999">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399999999999999">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399999999999999">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399999999999999">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399999999999999">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399999999999999">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399999999999999">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399999999999999">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399999999999999">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399999999999999">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399999999999999">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399999999999999">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399999999999999">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399999999999999">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399999999999999">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399999999999999">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399999999999999">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399999999999999">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399999999999999">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399999999999999">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399999999999999">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399999999999999">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399999999999999">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399999999999999">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399999999999999">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399999999999999">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399999999999999">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399999999999999">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399999999999999">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399999999999999">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399999999999999">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399999999999999">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399999999999999">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399999999999999">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399999999999999">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399999999999999">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399999999999999">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399999999999999">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399999999999999">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399999999999999">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399999999999999">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399999999999999">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399999999999999">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399999999999999">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399999999999999">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399999999999999">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399999999999999">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399999999999999">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399999999999999">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399999999999999">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399999999999999">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399999999999999">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399999999999999">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399999999999999">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399999999999999">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399999999999999">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399999999999999">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399999999999999">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399999999999999">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399999999999999">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399999999999999">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399999999999999">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399999999999999">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399999999999999">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399999999999999">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399999999999999">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399999999999999">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399999999999999">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399999999999999">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399999999999999">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399999999999999">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399999999999999">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399999999999999">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399999999999999">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399999999999999">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399999999999999">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399999999999999">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399999999999999">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399999999999999">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399999999999999">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399999999999999">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399999999999999">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399999999999999">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399999999999999">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399999999999999">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399999999999999">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399999999999999">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399999999999999">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399999999999999">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399999999999999">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399999999999999">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399999999999999">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399999999999999">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399999999999999">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399999999999999">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399999999999999">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399999999999999">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399999999999999">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399999999999999">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399999999999999">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399999999999999">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399999999999999">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399999999999999">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399999999999999">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399999999999999">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399999999999999">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399999999999999">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399999999999999">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399999999999999">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399999999999999">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399999999999999">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399999999999999">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2" thickTop="1"/>
    <row r="2508" spans="1:28" ht="13.2" thickBot="1"/>
  </sheetData>
  <sheetProtection algorithmName="SHA-512" hashValue="pfRYK3m9M7X29uVpiEv6ZmCXwqaPGYkDgQTODLTAbCEC7r/Zg70ll38dHtlrzI/CSiu8xa06PyPoEMT3UqSryQ==" saltValue="fF7J6ZxeaXTFlxmVb63Qvw=="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0" type="noConversion"/>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78" t="str">
        <f ca="1">OFFSET(L!$C$1,MATCH("Checker"&amp;ADDRESS(ROW(),COLUMN(),4),L!$A:$A,0)-1,SL,,)</f>
        <v>To ensure all required fields have been populated before submitting to your customers review form for any line items highlighted in red</v>
      </c>
      <c r="B1" s="378"/>
      <c r="C1" s="378"/>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CiVUE Optotech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CiVUE Optical bonding (LucidBond, ArmorBond, ThinBond &amp; DryBond)</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Natalie Chang</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sales@civueopto.com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886-2-82006060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Natalie Chang</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natalie@civueopto.com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45055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72">
        <f>IF(AND($B$15="Yes",$B$20="Yes"),Declaration!D57,0)</f>
        <v>0</v>
      </c>
      <c r="C40" s="89" t="str">
        <f ca="1">IF(H40=1,J40,I40)</f>
        <v>Complete</v>
      </c>
      <c r="D40" s="265"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72">
        <f>IF(AND($B$16="Yes",$B$21="Yes"),Declaration!D58,0)</f>
        <v>0</v>
      </c>
      <c r="C41" s="89" t="str">
        <f ca="1">IF(H41=1,J41,I41)</f>
        <v>Complete</v>
      </c>
      <c r="D41" s="265"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4"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4"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81" customWidth="1"/>
    <col min="2" max="2" width="39.81640625" style="284" customWidth="1"/>
    <col min="3" max="3" width="39.81640625" style="281" customWidth="1"/>
    <col min="4" max="4" width="58.81640625" style="281" customWidth="1"/>
    <col min="5" max="5" width="1.6328125" style="281" customWidth="1"/>
    <col min="6" max="6" width="9" style="281" customWidth="1"/>
    <col min="7" max="16384" width="8.81640625" style="282"/>
  </cols>
  <sheetData>
    <row r="1" spans="1:6" s="21" customFormat="1" ht="35.1" customHeight="1" thickTop="1">
      <c r="A1" s="380" t="str">
        <f ca="1">OFFSET(L!$C$1,MATCH("Product List"&amp;ADDRESS(ROW(),COLUMN(),4),L!$A:$A,0)-1,SL,,)</f>
        <v>Completion required only if reporting level "Product (or List of Products)" selected on the 'Declaration' worksheet.</v>
      </c>
      <c r="B1" s="381"/>
      <c r="C1" s="381"/>
      <c r="D1" s="381"/>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79" t="s">
        <v>894</v>
      </c>
      <c r="C4" s="379"/>
      <c r="D4" s="379"/>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2" t="str">
        <f ca="1">OFFSET(L!$C$1,MATCH("General"&amp;"Cpy",L!$A:$A,0)-1,SL,,)</f>
        <v>© 2023 Responsible Minerals Initiative. All rights reserved.</v>
      </c>
      <c r="C2006" s="382"/>
      <c r="D2006" s="382"/>
      <c r="E2006" s="283"/>
    </row>
    <row r="2007" spans="1:5" ht="13.2"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3"/>
      <c r="C1" s="383"/>
      <c r="D1" s="383"/>
      <c r="E1" s="383"/>
      <c r="F1" s="383"/>
      <c r="G1" s="383"/>
    </row>
    <row r="2" spans="1:11">
      <c r="A2" s="384"/>
      <c r="B2" s="384"/>
      <c r="C2" s="384"/>
      <c r="D2" s="384"/>
      <c r="E2" s="384"/>
      <c r="F2" s="384"/>
      <c r="G2" s="384"/>
      <c r="H2" s="384"/>
      <c r="I2" s="384"/>
    </row>
    <row r="3" spans="1:11">
      <c r="A3" s="384"/>
      <c r="B3" s="384"/>
      <c r="C3" s="384"/>
      <c r="D3" s="384"/>
      <c r="E3" s="384"/>
      <c r="F3" s="384"/>
      <c r="G3" s="384"/>
      <c r="H3" s="384"/>
      <c r="I3" s="384"/>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6"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60" customWidth="1"/>
    <col min="13" max="13" width="46.1796875" style="109" customWidth="1"/>
    <col min="14" max="15" width="8.81640625" style="109" customWidth="1"/>
    <col min="16" max="16384" width="8.8164062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31.2">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7.6">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6">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41.4">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1.4">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1.4">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1.4">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69">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27.6">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82.8">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27.6">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69">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1.4">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41.4">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360">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4.2">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43.6">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00.8">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0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1.4">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57.6">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3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187.2">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86.4">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7.6">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86.4">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69">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5.2">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29.6">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69">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31.2">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179.4">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0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27.6">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289.8">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51.80000000000001">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38">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276">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96.6">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41.4">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1.4">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7.6">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7.6">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7.6">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7.6">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7.6">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7.6">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5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7.6">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7.6">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7.6">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7.6">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2.8">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76.4">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24.2">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38">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69">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24.2">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10.4">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38">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6">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20.8">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10.4">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17.39999999999998">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07">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7.6">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55.2">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7.6">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38">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96.6">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262.2">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34.6">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7.6">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38">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82.8">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193.2">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193.2">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179.4">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7.6">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41.4">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45">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41.4">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7.6">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7.6">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7.6">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7.6">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27.6">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1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37.799999999999997">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28.8">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28.8">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7.799999999999997">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55.2">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25.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41.4">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27.6">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1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1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1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1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1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1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15">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1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1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7.6">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7.6">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7.6">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7.6">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7.6">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7.6">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7.6">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27.6">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1.4">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5.2">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1.4">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6">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41.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41.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41.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41.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55.2">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55.2">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55.2">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41.4">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5.2">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5.2">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5.2">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1.4">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1.4">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1.4">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1.4">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41.4">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1.4">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41.4">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41.4">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2.8">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7.6">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7.6">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69">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7.6">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27.6">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69">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terms/"/>
    <ds:schemaRef ds:uri="http://schemas.microsoft.com/office/2006/metadata/properties"/>
    <ds:schemaRef ds:uri="6e8a5f3d-031c-4996-804e-0e28298fe1e2"/>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a54701f6-876b-4337-a24e-543e1bd311e6"/>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Tiffany</cp:lastModifiedBy>
  <cp:lastPrinted>2015-04-21T20:47:43Z</cp:lastPrinted>
  <dcterms:created xsi:type="dcterms:W3CDTF">2010-06-21T21:00:23Z</dcterms:created>
  <dcterms:modified xsi:type="dcterms:W3CDTF">2023-05-09T02:45:09Z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